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aigohoken2\給付\★　指導係　★\HP更新\令和06年度\令和07年03月14日　加算関係　添付書類一覧\"/>
    </mc:Choice>
  </mc:AlternateContent>
  <xr:revisionPtr revIDLastSave="0" documentId="13_ncr:1_{32B29F7A-CB74-4B75-BB89-2FDE2D640E57}" xr6:coauthVersionLast="47" xr6:coauthVersionMax="47" xr10:uidLastSave="{00000000-0000-0000-0000-000000000000}"/>
  <bookViews>
    <workbookView xWindow="14910" yWindow="135" windowWidth="13710" windowHeight="15390" tabRatio="868" xr2:uid="{E660F98F-3529-4E49-A7CF-6B4E7121A809}"/>
  </bookViews>
  <sheets>
    <sheet name="添付書類一覧" sheetId="214" r:id="rId1"/>
    <sheet name="別紙50" sheetId="250" r:id="rId2"/>
    <sheet name="別紙１ｰ4（独自）" sheetId="247" r:id="rId3"/>
    <sheet name="別紙51 " sheetId="248" r:id="rId4"/>
    <sheet name="別紙14－7" sheetId="249" r:id="rId5"/>
    <sheet name="【記載例】地密通所" sheetId="219" r:id="rId6"/>
    <sheet name="【記載例】シフト記号表（勤務時間帯）" sheetId="220" r:id="rId7"/>
    <sheet name="地密通所（1枚版）" sheetId="221" r:id="rId8"/>
    <sheet name="地密通所（100名）" sheetId="222" r:id="rId9"/>
    <sheet name="シフト記号表（勤務時間帯）" sheetId="223" r:id="rId10"/>
    <sheet name="記入方法" sheetId="224" r:id="rId11"/>
    <sheet name="プルダウン・リスト" sheetId="225" r:id="rId12"/>
    <sheet name="常勤換算一覧表" sheetId="233" r:id="rId13"/>
    <sheet name="別紙7" sheetId="245" r:id="rId14"/>
    <sheet name="別紙7－2" sheetId="246" r:id="rId15"/>
    <sheet name="別紙●24" sheetId="66" state="hidden" r:id="rId16"/>
  </sheets>
  <externalReferences>
    <externalReference r:id="rId17"/>
    <externalReference r:id="rId18"/>
    <externalReference r:id="rId19"/>
    <externalReference r:id="rId20"/>
  </externalReferences>
  <definedNames>
    <definedName name="【記載例】シフト記号" localSheetId="9">'シフト記号表（勤務時間帯）'!$C$6:$C$35</definedName>
    <definedName name="【記載例】シフト記号">'【記載例】シフト記号表（勤務時間帯）'!$C$6:$C$35</definedName>
    <definedName name="【記載例】シフト記号表">'[1]【記載例】シフト記号表（勤務時間帯）'!$C$6:$C$47</definedName>
    <definedName name="ｋ">#N/A</definedName>
    <definedName name="_xlnm.Print_Area" localSheetId="5">【記載例】地密通所!$A$1:$BF$72</definedName>
    <definedName name="_xlnm.Print_Area" localSheetId="10">記入方法!$B$1:$P$84</definedName>
    <definedName name="_xlnm.Print_Area" localSheetId="12">常勤換算一覧表!$A$1:$AJ$39</definedName>
    <definedName name="_xlnm.Print_Area" localSheetId="8">'地密通所（100名）'!$A$1:$BF$333</definedName>
    <definedName name="_xlnm.Print_Area" localSheetId="7">'地密通所（1枚版）'!$A$1:$BF$72</definedName>
    <definedName name="_xlnm.Print_Area" localSheetId="0">添付書類一覧!$A$1:$B$22</definedName>
    <definedName name="_xlnm.Print_Area" localSheetId="15">別紙●24!$A$1:$AM$77</definedName>
    <definedName name="_xlnm.Print_Area" localSheetId="2">'別紙１ｰ4（独自）'!$A$1:$AF$39</definedName>
    <definedName name="_xlnm.Print_Area" localSheetId="4">'別紙14－7'!$A$1:$AD$47</definedName>
    <definedName name="_xlnm.Print_Area" localSheetId="1">別紙50!$A$1:$AK$67</definedName>
    <definedName name="_xlnm.Print_Area" localSheetId="3">'別紙51 '!$A$1:$AF$43</definedName>
    <definedName name="_xlnm.Print_Area" localSheetId="13">別紙7!$A$1:$AI$61</definedName>
    <definedName name="_xlnm.Print_Area" localSheetId="14">'別紙7－2'!$A$1:$S$85</definedName>
    <definedName name="_xlnm.Print_Titles" localSheetId="8">'地密通所（100名）'!$1:$21</definedName>
    <definedName name="_xlnm.Print_Titles" localSheetId="7">'地密通所（1枚版）'!$1:$21</definedName>
    <definedName name="Z_918D9391_3166_42FD_8CCC_73DDA136E9AD_.wvu.PrintArea" localSheetId="0" hidden="1">添付書類一覧!$A$4:$B$22</definedName>
    <definedName name="Z_918D9391_3166_42FD_8CCC_73DDA136E9AD_.wvu.PrintArea" localSheetId="2" hidden="1">#N/A</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'シフト記号表（勤務時間帯）'!$C$6:$C$35</definedName>
    <definedName name="だだ">#N/A</definedName>
    <definedName name="っっｋ">#N/A</definedName>
    <definedName name="っっっっｌ">#N/A</definedName>
    <definedName name="介護職員">プルダウン・リスト!$F$13:$F$25</definedName>
    <definedName name="確認">#N/A</definedName>
    <definedName name="看護職員">プルダウン・リスト!$E$13:$E$25</definedName>
    <definedName name="管理者">プルダウン・リスト!$C$13:$C$25</definedName>
    <definedName name="機能訓練指導員">プルダウン・リスト!$G$13:$G$25</definedName>
    <definedName name="種類">[4]サービス種類一覧!$A$4:$A$20</definedName>
    <definedName name="職種">プルダウン・リスト!$C$12:$L$12</definedName>
    <definedName name="生活相談員">プルダウン・リスト!$D$13:$D$25</definedName>
  </definedNames>
  <calcPr calcId="181029"/>
</workbook>
</file>

<file path=xl/calcChain.xml><?xml version="1.0" encoding="utf-8"?>
<calcChain xmlns="http://schemas.openxmlformats.org/spreadsheetml/2006/main">
  <c r="E51" i="246" l="1"/>
  <c r="P50" i="246"/>
  <c r="M50" i="246"/>
  <c r="E50" i="246"/>
  <c r="E49" i="246"/>
  <c r="P48" i="246"/>
  <c r="M48" i="246"/>
  <c r="E48" i="246"/>
  <c r="E47" i="246"/>
  <c r="P46" i="246"/>
  <c r="P53" i="246" s="1"/>
  <c r="P54" i="246" s="1"/>
  <c r="M46" i="246"/>
  <c r="M53" i="246" s="1"/>
  <c r="M54" i="246" s="1"/>
  <c r="P55" i="246" s="1"/>
  <c r="E46" i="246"/>
  <c r="P45" i="246"/>
  <c r="M45" i="246"/>
  <c r="E37" i="246"/>
  <c r="P36" i="246"/>
  <c r="M36" i="246"/>
  <c r="E36" i="246"/>
  <c r="E35" i="246"/>
  <c r="P34" i="246"/>
  <c r="M34" i="246"/>
  <c r="E34" i="246"/>
  <c r="E33" i="246"/>
  <c r="P32" i="246"/>
  <c r="M32" i="246"/>
  <c r="E32" i="246"/>
  <c r="E31" i="246"/>
  <c r="P30" i="246"/>
  <c r="M30" i="246"/>
  <c r="E30" i="246"/>
  <c r="E29" i="246"/>
  <c r="P28" i="246"/>
  <c r="M28" i="246"/>
  <c r="E28" i="246"/>
  <c r="E27" i="246"/>
  <c r="P26" i="246"/>
  <c r="M26" i="246"/>
  <c r="E26" i="246"/>
  <c r="E25" i="246"/>
  <c r="P24" i="246"/>
  <c r="M24" i="246"/>
  <c r="E24" i="246"/>
  <c r="E23" i="246"/>
  <c r="P22" i="246"/>
  <c r="M22" i="246"/>
  <c r="E22" i="246"/>
  <c r="E21" i="246"/>
  <c r="P20" i="246"/>
  <c r="M20" i="246"/>
  <c r="E20" i="246"/>
  <c r="E19" i="246"/>
  <c r="P18" i="246"/>
  <c r="M18" i="246"/>
  <c r="E18" i="246"/>
  <c r="E17" i="246"/>
  <c r="P16" i="246"/>
  <c r="P39" i="246" s="1"/>
  <c r="P40" i="246" s="1"/>
  <c r="M16" i="246"/>
  <c r="M39" i="246" s="1"/>
  <c r="M40" i="246" s="1"/>
  <c r="P41" i="246" s="1"/>
  <c r="E16" i="246"/>
  <c r="P15" i="246"/>
  <c r="M15" i="246"/>
  <c r="J55" i="246" l="1"/>
  <c r="J41" i="246"/>
  <c r="Z33" i="233" l="1"/>
  <c r="X33" i="233"/>
  <c r="V33" i="233"/>
  <c r="T33" i="233"/>
  <c r="R33" i="233"/>
  <c r="P33" i="233"/>
  <c r="N33" i="233"/>
  <c r="L33" i="233"/>
  <c r="J33" i="233"/>
  <c r="H33" i="233"/>
  <c r="F33" i="233"/>
  <c r="AB33" i="233" s="1"/>
  <c r="Z32" i="233"/>
  <c r="X32" i="233"/>
  <c r="V32" i="233"/>
  <c r="T32" i="233"/>
  <c r="R32" i="233"/>
  <c r="P32" i="233"/>
  <c r="N32" i="233"/>
  <c r="L32" i="233"/>
  <c r="J32" i="233"/>
  <c r="H32" i="233"/>
  <c r="F32" i="233"/>
  <c r="AB32" i="233" s="1"/>
  <c r="S25" i="223" l="1"/>
  <c r="Q25" i="223"/>
  <c r="K25" i="223"/>
  <c r="S24" i="223"/>
  <c r="U24" i="223" s="1"/>
  <c r="Q24" i="223"/>
  <c r="K24" i="223"/>
  <c r="S23" i="223"/>
  <c r="Q23" i="223"/>
  <c r="K23" i="223"/>
  <c r="S22" i="223"/>
  <c r="U22" i="223" s="1"/>
  <c r="Q22" i="223"/>
  <c r="K22" i="223"/>
  <c r="S21" i="223"/>
  <c r="Q21" i="223"/>
  <c r="K21" i="223"/>
  <c r="S20" i="223"/>
  <c r="U20" i="223" s="1"/>
  <c r="Q20" i="223"/>
  <c r="K20" i="223"/>
  <c r="S19" i="223"/>
  <c r="Q19" i="223"/>
  <c r="K19" i="223"/>
  <c r="S18" i="223"/>
  <c r="U18" i="223" s="1"/>
  <c r="Q18" i="223"/>
  <c r="K18" i="223"/>
  <c r="S17" i="223"/>
  <c r="Q17" i="223"/>
  <c r="K17" i="223"/>
  <c r="S16" i="223"/>
  <c r="U16" i="223" s="1"/>
  <c r="Q16" i="223"/>
  <c r="K16" i="223"/>
  <c r="S15" i="223"/>
  <c r="Q15" i="223"/>
  <c r="K15" i="223"/>
  <c r="S14" i="223"/>
  <c r="U14" i="223" s="1"/>
  <c r="Q14" i="223"/>
  <c r="K14" i="223"/>
  <c r="S13" i="223"/>
  <c r="Q13" i="223"/>
  <c r="K13" i="223"/>
  <c r="S12" i="223"/>
  <c r="U12" i="223" s="1"/>
  <c r="Q12" i="223"/>
  <c r="K12" i="223"/>
  <c r="S11" i="223"/>
  <c r="Q11" i="223"/>
  <c r="K11" i="223"/>
  <c r="S10" i="223"/>
  <c r="U10" i="223" s="1"/>
  <c r="Q10" i="223"/>
  <c r="K10" i="223"/>
  <c r="S9" i="223"/>
  <c r="Q9" i="223"/>
  <c r="K9" i="223"/>
  <c r="S8" i="223"/>
  <c r="U8" i="223" s="1"/>
  <c r="Q8" i="223"/>
  <c r="K8" i="223"/>
  <c r="S7" i="223"/>
  <c r="Q7" i="223"/>
  <c r="K7" i="223"/>
  <c r="S6" i="223"/>
  <c r="U6" i="223" s="1"/>
  <c r="Q6" i="223"/>
  <c r="K6" i="223"/>
  <c r="AW333" i="222"/>
  <c r="AV333" i="222"/>
  <c r="AU333" i="222"/>
  <c r="AT333" i="222"/>
  <c r="AS333" i="222"/>
  <c r="AR333" i="222"/>
  <c r="AQ333" i="222"/>
  <c r="AP333" i="222"/>
  <c r="AO333" i="222"/>
  <c r="AN333" i="222"/>
  <c r="AM333" i="222"/>
  <c r="AL333" i="222"/>
  <c r="AK333" i="222"/>
  <c r="AJ333" i="222"/>
  <c r="AI333" i="222"/>
  <c r="AH333" i="222"/>
  <c r="AG333" i="222"/>
  <c r="AF333" i="222"/>
  <c r="AE333" i="222"/>
  <c r="AD333" i="222"/>
  <c r="AC333" i="222"/>
  <c r="AB333" i="222"/>
  <c r="AA333" i="222"/>
  <c r="Z333" i="222"/>
  <c r="Y333" i="222"/>
  <c r="X333" i="222"/>
  <c r="W333" i="222"/>
  <c r="V333" i="222"/>
  <c r="U333" i="222"/>
  <c r="T333" i="222"/>
  <c r="S333" i="222"/>
  <c r="AW328" i="222"/>
  <c r="AV328" i="222"/>
  <c r="AU328" i="222"/>
  <c r="AT328" i="222"/>
  <c r="AS328" i="222"/>
  <c r="AR328" i="222"/>
  <c r="AQ328" i="222"/>
  <c r="AP328" i="222"/>
  <c r="AO328" i="222"/>
  <c r="AN328" i="222"/>
  <c r="AM328" i="222"/>
  <c r="AL328" i="222"/>
  <c r="AK328" i="222"/>
  <c r="AJ328" i="222"/>
  <c r="AI328" i="222"/>
  <c r="AH328" i="222"/>
  <c r="AG328" i="222"/>
  <c r="AF328" i="222"/>
  <c r="AE328" i="222"/>
  <c r="AD328" i="222"/>
  <c r="AC328" i="222"/>
  <c r="AB328" i="222"/>
  <c r="AA328" i="222"/>
  <c r="Z328" i="222"/>
  <c r="Y328" i="222"/>
  <c r="X328" i="222"/>
  <c r="W328" i="222"/>
  <c r="V328" i="222"/>
  <c r="U328" i="222"/>
  <c r="T328" i="222"/>
  <c r="S328" i="222"/>
  <c r="AW321" i="222"/>
  <c r="AV321" i="222"/>
  <c r="AU321" i="222"/>
  <c r="AT321" i="222"/>
  <c r="AS321" i="222"/>
  <c r="AR321" i="222"/>
  <c r="AQ321" i="222"/>
  <c r="AP321" i="222"/>
  <c r="AO321" i="222"/>
  <c r="AN321" i="222"/>
  <c r="AM321" i="222"/>
  <c r="AL321" i="222"/>
  <c r="AK321" i="222"/>
  <c r="AJ321" i="222"/>
  <c r="AI321" i="222"/>
  <c r="AH321" i="222"/>
  <c r="AG321" i="222"/>
  <c r="AF321" i="222"/>
  <c r="AE321" i="222"/>
  <c r="AD321" i="222"/>
  <c r="AC321" i="222"/>
  <c r="AB321" i="222"/>
  <c r="AA321" i="222"/>
  <c r="Z321" i="222"/>
  <c r="Y321" i="222"/>
  <c r="X321" i="222"/>
  <c r="W321" i="222"/>
  <c r="V321" i="222"/>
  <c r="U321" i="222"/>
  <c r="T321" i="222"/>
  <c r="S321" i="222"/>
  <c r="AX321" i="222" s="1"/>
  <c r="AZ321" i="222" s="1"/>
  <c r="F321" i="222"/>
  <c r="AW320" i="222"/>
  <c r="AV320" i="222"/>
  <c r="AU320" i="222"/>
  <c r="AT320" i="222"/>
  <c r="AS320" i="222"/>
  <c r="AR320" i="222"/>
  <c r="AQ320" i="222"/>
  <c r="AP320" i="222"/>
  <c r="AO320" i="222"/>
  <c r="AN320" i="222"/>
  <c r="AM320" i="222"/>
  <c r="AL320" i="222"/>
  <c r="AK320" i="222"/>
  <c r="AJ320" i="222"/>
  <c r="AI320" i="222"/>
  <c r="AH320" i="222"/>
  <c r="AG320" i="222"/>
  <c r="AF320" i="222"/>
  <c r="AE320" i="222"/>
  <c r="AD320" i="222"/>
  <c r="AC320" i="222"/>
  <c r="AB320" i="222"/>
  <c r="AA320" i="222"/>
  <c r="Z320" i="222"/>
  <c r="Y320" i="222"/>
  <c r="X320" i="222"/>
  <c r="W320" i="222"/>
  <c r="V320" i="222"/>
  <c r="U320" i="222"/>
  <c r="T320" i="222"/>
  <c r="S320" i="222"/>
  <c r="AX320" i="222" s="1"/>
  <c r="AZ320" i="222" s="1"/>
  <c r="AW318" i="222"/>
  <c r="AV318" i="222"/>
  <c r="AU318" i="222"/>
  <c r="AT318" i="222"/>
  <c r="AS318" i="222"/>
  <c r="AR318" i="222"/>
  <c r="AQ318" i="222"/>
  <c r="AP318" i="222"/>
  <c r="AO318" i="222"/>
  <c r="AN318" i="222"/>
  <c r="AM318" i="222"/>
  <c r="AL318" i="222"/>
  <c r="AK318" i="222"/>
  <c r="AJ318" i="222"/>
  <c r="AI318" i="222"/>
  <c r="AH318" i="222"/>
  <c r="AG318" i="222"/>
  <c r="AF318" i="222"/>
  <c r="AE318" i="222"/>
  <c r="AD318" i="222"/>
  <c r="AC318" i="222"/>
  <c r="AB318" i="222"/>
  <c r="AA318" i="222"/>
  <c r="Z318" i="222"/>
  <c r="Y318" i="222"/>
  <c r="X318" i="222"/>
  <c r="W318" i="222"/>
  <c r="V318" i="222"/>
  <c r="U318" i="222"/>
  <c r="T318" i="222"/>
  <c r="S318" i="222"/>
  <c r="F318" i="222"/>
  <c r="AW317" i="222"/>
  <c r="AV317" i="222"/>
  <c r="AU317" i="222"/>
  <c r="AT317" i="222"/>
  <c r="AS317" i="222"/>
  <c r="AR317" i="222"/>
  <c r="AQ317" i="222"/>
  <c r="AP317" i="222"/>
  <c r="AO317" i="222"/>
  <c r="AN317" i="222"/>
  <c r="AM317" i="222"/>
  <c r="AL317" i="222"/>
  <c r="AK317" i="222"/>
  <c r="AJ317" i="222"/>
  <c r="AI317" i="222"/>
  <c r="AH317" i="222"/>
  <c r="AG317" i="222"/>
  <c r="AF317" i="222"/>
  <c r="AE317" i="222"/>
  <c r="AD317" i="222"/>
  <c r="AC317" i="222"/>
  <c r="AB317" i="222"/>
  <c r="AA317" i="222"/>
  <c r="Z317" i="222"/>
  <c r="Y317" i="222"/>
  <c r="X317" i="222"/>
  <c r="W317" i="222"/>
  <c r="V317" i="222"/>
  <c r="U317" i="222"/>
  <c r="T317" i="222"/>
  <c r="AX317" i="222" s="1"/>
  <c r="AZ317" i="222" s="1"/>
  <c r="S317" i="222"/>
  <c r="AW315" i="222"/>
  <c r="AV315" i="222"/>
  <c r="AU315" i="222"/>
  <c r="AT315" i="222"/>
  <c r="AS315" i="222"/>
  <c r="AR315" i="222"/>
  <c r="AQ315" i="222"/>
  <c r="AP315" i="222"/>
  <c r="AO315" i="222"/>
  <c r="AN315" i="222"/>
  <c r="AM315" i="222"/>
  <c r="AL315" i="222"/>
  <c r="AK315" i="222"/>
  <c r="AJ315" i="222"/>
  <c r="AI315" i="222"/>
  <c r="AH315" i="222"/>
  <c r="AG315" i="222"/>
  <c r="AF315" i="222"/>
  <c r="AE315" i="222"/>
  <c r="AD315" i="222"/>
  <c r="AC315" i="222"/>
  <c r="AB315" i="222"/>
  <c r="AA315" i="222"/>
  <c r="Z315" i="222"/>
  <c r="Y315" i="222"/>
  <c r="X315" i="222"/>
  <c r="W315" i="222"/>
  <c r="V315" i="222"/>
  <c r="U315" i="222"/>
  <c r="T315" i="222"/>
  <c r="S315" i="222"/>
  <c r="F315" i="222"/>
  <c r="AW314" i="222"/>
  <c r="AV314" i="222"/>
  <c r="AU314" i="222"/>
  <c r="AT314" i="222"/>
  <c r="AS314" i="222"/>
  <c r="AR314" i="222"/>
  <c r="AQ314" i="222"/>
  <c r="AP314" i="222"/>
  <c r="AO314" i="222"/>
  <c r="AN314" i="222"/>
  <c r="AM314" i="222"/>
  <c r="AL314" i="222"/>
  <c r="AK314" i="222"/>
  <c r="AJ314" i="222"/>
  <c r="AI314" i="222"/>
  <c r="AH314" i="222"/>
  <c r="AG314" i="222"/>
  <c r="AF314" i="222"/>
  <c r="AE314" i="222"/>
  <c r="AD314" i="222"/>
  <c r="AC314" i="222"/>
  <c r="AB314" i="222"/>
  <c r="AA314" i="222"/>
  <c r="Z314" i="222"/>
  <c r="Y314" i="222"/>
  <c r="X314" i="222"/>
  <c r="W314" i="222"/>
  <c r="V314" i="222"/>
  <c r="U314" i="222"/>
  <c r="T314" i="222"/>
  <c r="S314" i="222"/>
  <c r="AW312" i="222"/>
  <c r="AV312" i="222"/>
  <c r="AU312" i="222"/>
  <c r="AT312" i="222"/>
  <c r="AS312" i="222"/>
  <c r="AR312" i="222"/>
  <c r="AQ312" i="222"/>
  <c r="AP312" i="222"/>
  <c r="AO312" i="222"/>
  <c r="AN312" i="222"/>
  <c r="AM312" i="222"/>
  <c r="AL312" i="222"/>
  <c r="AK312" i="222"/>
  <c r="AJ312" i="222"/>
  <c r="AI312" i="222"/>
  <c r="AH312" i="222"/>
  <c r="AG312" i="222"/>
  <c r="AF312" i="222"/>
  <c r="AE312" i="222"/>
  <c r="AD312" i="222"/>
  <c r="AC312" i="222"/>
  <c r="AB312" i="222"/>
  <c r="AA312" i="222"/>
  <c r="Z312" i="222"/>
  <c r="Y312" i="222"/>
  <c r="X312" i="222"/>
  <c r="W312" i="222"/>
  <c r="V312" i="222"/>
  <c r="U312" i="222"/>
  <c r="T312" i="222"/>
  <c r="AX312" i="222" s="1"/>
  <c r="AZ312" i="222" s="1"/>
  <c r="S312" i="222"/>
  <c r="F312" i="222"/>
  <c r="AW311" i="222"/>
  <c r="AV311" i="222"/>
  <c r="AU311" i="222"/>
  <c r="AT311" i="222"/>
  <c r="AS311" i="222"/>
  <c r="AR311" i="222"/>
  <c r="AQ311" i="222"/>
  <c r="AP311" i="222"/>
  <c r="AO311" i="222"/>
  <c r="AN311" i="222"/>
  <c r="AM311" i="222"/>
  <c r="AL311" i="222"/>
  <c r="AK311" i="222"/>
  <c r="AJ311" i="222"/>
  <c r="AI311" i="222"/>
  <c r="AH311" i="222"/>
  <c r="AG311" i="222"/>
  <c r="AF311" i="222"/>
  <c r="AE311" i="222"/>
  <c r="AD311" i="222"/>
  <c r="AC311" i="222"/>
  <c r="AB311" i="222"/>
  <c r="AA311" i="222"/>
  <c r="Z311" i="222"/>
  <c r="Y311" i="222"/>
  <c r="X311" i="222"/>
  <c r="W311" i="222"/>
  <c r="V311" i="222"/>
  <c r="U311" i="222"/>
  <c r="T311" i="222"/>
  <c r="AX311" i="222" s="1"/>
  <c r="AZ311" i="222" s="1"/>
  <c r="S311" i="222"/>
  <c r="AW309" i="222"/>
  <c r="AV309" i="222"/>
  <c r="AU309" i="222"/>
  <c r="AT309" i="222"/>
  <c r="AS309" i="222"/>
  <c r="AR309" i="222"/>
  <c r="AQ309" i="222"/>
  <c r="AP309" i="222"/>
  <c r="AO309" i="222"/>
  <c r="AN309" i="222"/>
  <c r="AM309" i="222"/>
  <c r="AL309" i="222"/>
  <c r="AK309" i="222"/>
  <c r="AJ309" i="222"/>
  <c r="AI309" i="222"/>
  <c r="AH309" i="222"/>
  <c r="AG309" i="222"/>
  <c r="AF309" i="222"/>
  <c r="AE309" i="222"/>
  <c r="AD309" i="222"/>
  <c r="AC309" i="222"/>
  <c r="AB309" i="222"/>
  <c r="AA309" i="222"/>
  <c r="Z309" i="222"/>
  <c r="Y309" i="222"/>
  <c r="X309" i="222"/>
  <c r="W309" i="222"/>
  <c r="V309" i="222"/>
  <c r="U309" i="222"/>
  <c r="T309" i="222"/>
  <c r="S309" i="222"/>
  <c r="F309" i="222"/>
  <c r="AW308" i="222"/>
  <c r="AV308" i="222"/>
  <c r="AU308" i="222"/>
  <c r="AT308" i="222"/>
  <c r="AS308" i="222"/>
  <c r="AR308" i="222"/>
  <c r="AQ308" i="222"/>
  <c r="AP308" i="222"/>
  <c r="AO308" i="222"/>
  <c r="AN308" i="222"/>
  <c r="AM308" i="222"/>
  <c r="AL308" i="222"/>
  <c r="AK308" i="222"/>
  <c r="AJ308" i="222"/>
  <c r="AI308" i="222"/>
  <c r="AH308" i="222"/>
  <c r="AG308" i="222"/>
  <c r="AF308" i="222"/>
  <c r="AE308" i="222"/>
  <c r="AD308" i="222"/>
  <c r="AC308" i="222"/>
  <c r="AB308" i="222"/>
  <c r="AA308" i="222"/>
  <c r="Z308" i="222"/>
  <c r="Y308" i="222"/>
  <c r="X308" i="222"/>
  <c r="W308" i="222"/>
  <c r="V308" i="222"/>
  <c r="U308" i="222"/>
  <c r="T308" i="222"/>
  <c r="S308" i="222"/>
  <c r="AW306" i="222"/>
  <c r="AV306" i="222"/>
  <c r="AU306" i="222"/>
  <c r="AT306" i="222"/>
  <c r="AS306" i="222"/>
  <c r="AR306" i="222"/>
  <c r="AQ306" i="222"/>
  <c r="AP306" i="222"/>
  <c r="AO306" i="222"/>
  <c r="AN306" i="222"/>
  <c r="AM306" i="222"/>
  <c r="AL306" i="222"/>
  <c r="AK306" i="222"/>
  <c r="AJ306" i="222"/>
  <c r="AI306" i="222"/>
  <c r="AH306" i="222"/>
  <c r="AG306" i="222"/>
  <c r="AF306" i="222"/>
  <c r="AE306" i="222"/>
  <c r="AD306" i="222"/>
  <c r="AC306" i="222"/>
  <c r="AB306" i="222"/>
  <c r="AA306" i="222"/>
  <c r="Z306" i="222"/>
  <c r="Y306" i="222"/>
  <c r="X306" i="222"/>
  <c r="W306" i="222"/>
  <c r="V306" i="222"/>
  <c r="U306" i="222"/>
  <c r="T306" i="222"/>
  <c r="AX306" i="222" s="1"/>
  <c r="AZ306" i="222" s="1"/>
  <c r="S306" i="222"/>
  <c r="F306" i="222"/>
  <c r="AW305" i="222"/>
  <c r="AV305" i="222"/>
  <c r="AU305" i="222"/>
  <c r="AT305" i="222"/>
  <c r="AS305" i="222"/>
  <c r="AR305" i="222"/>
  <c r="AQ305" i="222"/>
  <c r="AP305" i="222"/>
  <c r="AO305" i="222"/>
  <c r="AN305" i="222"/>
  <c r="AM305" i="222"/>
  <c r="AL305" i="222"/>
  <c r="AK305" i="222"/>
  <c r="AJ305" i="222"/>
  <c r="AI305" i="222"/>
  <c r="AH305" i="222"/>
  <c r="AG305" i="222"/>
  <c r="AF305" i="222"/>
  <c r="AE305" i="222"/>
  <c r="AD305" i="222"/>
  <c r="AC305" i="222"/>
  <c r="AB305" i="222"/>
  <c r="AA305" i="222"/>
  <c r="Z305" i="222"/>
  <c r="Y305" i="222"/>
  <c r="X305" i="222"/>
  <c r="W305" i="222"/>
  <c r="V305" i="222"/>
  <c r="U305" i="222"/>
  <c r="T305" i="222"/>
  <c r="S305" i="222"/>
  <c r="AW303" i="222"/>
  <c r="AV303" i="222"/>
  <c r="AU303" i="222"/>
  <c r="AT303" i="222"/>
  <c r="AS303" i="222"/>
  <c r="AR303" i="222"/>
  <c r="AQ303" i="222"/>
  <c r="AP303" i="222"/>
  <c r="AO303" i="222"/>
  <c r="AN303" i="222"/>
  <c r="AM303" i="222"/>
  <c r="AL303" i="222"/>
  <c r="AK303" i="222"/>
  <c r="AJ303" i="222"/>
  <c r="AI303" i="222"/>
  <c r="AH303" i="222"/>
  <c r="AG303" i="222"/>
  <c r="AF303" i="222"/>
  <c r="AE303" i="222"/>
  <c r="AD303" i="222"/>
  <c r="AC303" i="222"/>
  <c r="AB303" i="222"/>
  <c r="AA303" i="222"/>
  <c r="Z303" i="222"/>
  <c r="Y303" i="222"/>
  <c r="X303" i="222"/>
  <c r="W303" i="222"/>
  <c r="V303" i="222"/>
  <c r="U303" i="222"/>
  <c r="T303" i="222"/>
  <c r="S303" i="222"/>
  <c r="AX303" i="222" s="1"/>
  <c r="AZ303" i="222" s="1"/>
  <c r="F303" i="222"/>
  <c r="AW302" i="222"/>
  <c r="AV302" i="222"/>
  <c r="AU302" i="222"/>
  <c r="AT302" i="222"/>
  <c r="AS302" i="222"/>
  <c r="AR302" i="222"/>
  <c r="AQ302" i="222"/>
  <c r="AP302" i="222"/>
  <c r="AO302" i="222"/>
  <c r="AN302" i="222"/>
  <c r="AM302" i="222"/>
  <c r="AL302" i="222"/>
  <c r="AK302" i="222"/>
  <c r="AJ302" i="222"/>
  <c r="AI302" i="222"/>
  <c r="AH302" i="222"/>
  <c r="AG302" i="222"/>
  <c r="AF302" i="222"/>
  <c r="AE302" i="222"/>
  <c r="AD302" i="222"/>
  <c r="AC302" i="222"/>
  <c r="AB302" i="222"/>
  <c r="AA302" i="222"/>
  <c r="Z302" i="222"/>
  <c r="Y302" i="222"/>
  <c r="X302" i="222"/>
  <c r="W302" i="222"/>
  <c r="V302" i="222"/>
  <c r="U302" i="222"/>
  <c r="T302" i="222"/>
  <c r="S302" i="222"/>
  <c r="AX302" i="222" s="1"/>
  <c r="AZ302" i="222" s="1"/>
  <c r="AW300" i="222"/>
  <c r="AV300" i="222"/>
  <c r="AU300" i="222"/>
  <c r="AT300" i="222"/>
  <c r="AS300" i="222"/>
  <c r="AR300" i="222"/>
  <c r="AQ300" i="222"/>
  <c r="AP300" i="222"/>
  <c r="AO300" i="222"/>
  <c r="AN300" i="222"/>
  <c r="AM300" i="222"/>
  <c r="AL300" i="222"/>
  <c r="AK300" i="222"/>
  <c r="AJ300" i="222"/>
  <c r="AI300" i="222"/>
  <c r="AH300" i="222"/>
  <c r="AG300" i="222"/>
  <c r="AF300" i="222"/>
  <c r="AE300" i="222"/>
  <c r="AD300" i="222"/>
  <c r="AC300" i="222"/>
  <c r="AB300" i="222"/>
  <c r="AA300" i="222"/>
  <c r="Z300" i="222"/>
  <c r="Y300" i="222"/>
  <c r="X300" i="222"/>
  <c r="W300" i="222"/>
  <c r="V300" i="222"/>
  <c r="U300" i="222"/>
  <c r="T300" i="222"/>
  <c r="S300" i="222"/>
  <c r="F300" i="222"/>
  <c r="AW299" i="222"/>
  <c r="AV299" i="222"/>
  <c r="AU299" i="222"/>
  <c r="AT299" i="222"/>
  <c r="AS299" i="222"/>
  <c r="AR299" i="222"/>
  <c r="AQ299" i="222"/>
  <c r="AP299" i="222"/>
  <c r="AO299" i="222"/>
  <c r="AN299" i="222"/>
  <c r="AM299" i="222"/>
  <c r="AL299" i="222"/>
  <c r="AK299" i="222"/>
  <c r="AJ299" i="222"/>
  <c r="AI299" i="222"/>
  <c r="AH299" i="222"/>
  <c r="AG299" i="222"/>
  <c r="AF299" i="222"/>
  <c r="AE299" i="222"/>
  <c r="AD299" i="222"/>
  <c r="AC299" i="222"/>
  <c r="AB299" i="222"/>
  <c r="AA299" i="222"/>
  <c r="Z299" i="222"/>
  <c r="Y299" i="222"/>
  <c r="X299" i="222"/>
  <c r="W299" i="222"/>
  <c r="V299" i="222"/>
  <c r="U299" i="222"/>
  <c r="T299" i="222"/>
  <c r="S299" i="222"/>
  <c r="AW297" i="222"/>
  <c r="AV297" i="222"/>
  <c r="AU297" i="222"/>
  <c r="AT297" i="222"/>
  <c r="AS297" i="222"/>
  <c r="AR297" i="222"/>
  <c r="AQ297" i="222"/>
  <c r="AP297" i="222"/>
  <c r="AO297" i="222"/>
  <c r="AN297" i="222"/>
  <c r="AM297" i="222"/>
  <c r="AL297" i="222"/>
  <c r="AK297" i="222"/>
  <c r="AJ297" i="222"/>
  <c r="AI297" i="222"/>
  <c r="AH297" i="222"/>
  <c r="AG297" i="222"/>
  <c r="AF297" i="222"/>
  <c r="AE297" i="222"/>
  <c r="AD297" i="222"/>
  <c r="AC297" i="222"/>
  <c r="AB297" i="222"/>
  <c r="AA297" i="222"/>
  <c r="Z297" i="222"/>
  <c r="Y297" i="222"/>
  <c r="X297" i="222"/>
  <c r="W297" i="222"/>
  <c r="V297" i="222"/>
  <c r="U297" i="222"/>
  <c r="T297" i="222"/>
  <c r="S297" i="222"/>
  <c r="AX297" i="222" s="1"/>
  <c r="AZ297" i="222" s="1"/>
  <c r="F297" i="222"/>
  <c r="AW296" i="222"/>
  <c r="AV296" i="222"/>
  <c r="AU296" i="222"/>
  <c r="AT296" i="222"/>
  <c r="AS296" i="222"/>
  <c r="AR296" i="222"/>
  <c r="AQ296" i="222"/>
  <c r="AP296" i="222"/>
  <c r="AO296" i="222"/>
  <c r="AN296" i="222"/>
  <c r="AM296" i="222"/>
  <c r="AL296" i="222"/>
  <c r="AK296" i="222"/>
  <c r="AJ296" i="222"/>
  <c r="AI296" i="222"/>
  <c r="AH296" i="222"/>
  <c r="AG296" i="222"/>
  <c r="AF296" i="222"/>
  <c r="AE296" i="222"/>
  <c r="AD296" i="222"/>
  <c r="AC296" i="222"/>
  <c r="AB296" i="222"/>
  <c r="AA296" i="222"/>
  <c r="Z296" i="222"/>
  <c r="Y296" i="222"/>
  <c r="X296" i="222"/>
  <c r="W296" i="222"/>
  <c r="V296" i="222"/>
  <c r="U296" i="222"/>
  <c r="T296" i="222"/>
  <c r="S296" i="222"/>
  <c r="AX296" i="222" s="1"/>
  <c r="AZ296" i="222" s="1"/>
  <c r="AW294" i="222"/>
  <c r="AV294" i="222"/>
  <c r="AU294" i="222"/>
  <c r="AT294" i="222"/>
  <c r="AS294" i="222"/>
  <c r="AR294" i="222"/>
  <c r="AQ294" i="222"/>
  <c r="AP294" i="222"/>
  <c r="AO294" i="222"/>
  <c r="AN294" i="222"/>
  <c r="AM294" i="222"/>
  <c r="AL294" i="222"/>
  <c r="AK294" i="222"/>
  <c r="AJ294" i="222"/>
  <c r="AI294" i="222"/>
  <c r="AH294" i="222"/>
  <c r="AG294" i="222"/>
  <c r="AF294" i="222"/>
  <c r="AE294" i="222"/>
  <c r="AD294" i="222"/>
  <c r="AC294" i="222"/>
  <c r="AB294" i="222"/>
  <c r="AA294" i="222"/>
  <c r="Z294" i="222"/>
  <c r="Y294" i="222"/>
  <c r="X294" i="222"/>
  <c r="W294" i="222"/>
  <c r="V294" i="222"/>
  <c r="U294" i="222"/>
  <c r="T294" i="222"/>
  <c r="S294" i="222"/>
  <c r="F294" i="222"/>
  <c r="AW293" i="222"/>
  <c r="AV293" i="222"/>
  <c r="AU293" i="222"/>
  <c r="AT293" i="222"/>
  <c r="AS293" i="222"/>
  <c r="AR293" i="222"/>
  <c r="AQ293" i="222"/>
  <c r="AP293" i="222"/>
  <c r="AO293" i="222"/>
  <c r="AN293" i="222"/>
  <c r="AM293" i="222"/>
  <c r="AL293" i="222"/>
  <c r="AK293" i="222"/>
  <c r="AJ293" i="222"/>
  <c r="AI293" i="222"/>
  <c r="AH293" i="222"/>
  <c r="AG293" i="222"/>
  <c r="AF293" i="222"/>
  <c r="AE293" i="222"/>
  <c r="AD293" i="222"/>
  <c r="AC293" i="222"/>
  <c r="AB293" i="222"/>
  <c r="AA293" i="222"/>
  <c r="Z293" i="222"/>
  <c r="Y293" i="222"/>
  <c r="X293" i="222"/>
  <c r="W293" i="222"/>
  <c r="V293" i="222"/>
  <c r="U293" i="222"/>
  <c r="T293" i="222"/>
  <c r="S293" i="222"/>
  <c r="AW291" i="222"/>
  <c r="AV291" i="222"/>
  <c r="AU291" i="222"/>
  <c r="AT291" i="222"/>
  <c r="AS291" i="222"/>
  <c r="AR291" i="222"/>
  <c r="AQ291" i="222"/>
  <c r="AP291" i="222"/>
  <c r="AO291" i="222"/>
  <c r="AN291" i="222"/>
  <c r="AM291" i="222"/>
  <c r="AL291" i="222"/>
  <c r="AK291" i="222"/>
  <c r="AJ291" i="222"/>
  <c r="AI291" i="222"/>
  <c r="AH291" i="222"/>
  <c r="AG291" i="222"/>
  <c r="AF291" i="222"/>
  <c r="AE291" i="222"/>
  <c r="AD291" i="222"/>
  <c r="AC291" i="222"/>
  <c r="AB291" i="222"/>
  <c r="AA291" i="222"/>
  <c r="Z291" i="222"/>
  <c r="Y291" i="222"/>
  <c r="X291" i="222"/>
  <c r="W291" i="222"/>
  <c r="V291" i="222"/>
  <c r="U291" i="222"/>
  <c r="T291" i="222"/>
  <c r="S291" i="222"/>
  <c r="AX291" i="222" s="1"/>
  <c r="AZ291" i="222" s="1"/>
  <c r="F291" i="222"/>
  <c r="AW290" i="222"/>
  <c r="AV290" i="222"/>
  <c r="AU290" i="222"/>
  <c r="AT290" i="222"/>
  <c r="AS290" i="222"/>
  <c r="AR290" i="222"/>
  <c r="AQ290" i="222"/>
  <c r="AP290" i="222"/>
  <c r="AO290" i="222"/>
  <c r="AN290" i="222"/>
  <c r="AM290" i="222"/>
  <c r="AL290" i="222"/>
  <c r="AK290" i="222"/>
  <c r="AJ290" i="222"/>
  <c r="AI290" i="222"/>
  <c r="AH290" i="222"/>
  <c r="AG290" i="222"/>
  <c r="AF290" i="222"/>
  <c r="AE290" i="222"/>
  <c r="AD290" i="222"/>
  <c r="AC290" i="222"/>
  <c r="AB290" i="222"/>
  <c r="AA290" i="222"/>
  <c r="Z290" i="222"/>
  <c r="Y290" i="222"/>
  <c r="X290" i="222"/>
  <c r="W290" i="222"/>
  <c r="V290" i="222"/>
  <c r="U290" i="222"/>
  <c r="T290" i="222"/>
  <c r="S290" i="222"/>
  <c r="AX290" i="222" s="1"/>
  <c r="AZ290" i="222" s="1"/>
  <c r="AW288" i="222"/>
  <c r="AV288" i="222"/>
  <c r="AU288" i="222"/>
  <c r="AT288" i="222"/>
  <c r="AS288" i="222"/>
  <c r="AR288" i="222"/>
  <c r="AQ288" i="222"/>
  <c r="AP288" i="222"/>
  <c r="AO288" i="222"/>
  <c r="AN288" i="222"/>
  <c r="AM288" i="222"/>
  <c r="AL288" i="222"/>
  <c r="AK288" i="222"/>
  <c r="AJ288" i="222"/>
  <c r="AI288" i="222"/>
  <c r="AH288" i="222"/>
  <c r="AG288" i="222"/>
  <c r="AF288" i="222"/>
  <c r="AE288" i="222"/>
  <c r="AD288" i="222"/>
  <c r="AC288" i="222"/>
  <c r="AB288" i="222"/>
  <c r="AA288" i="222"/>
  <c r="Z288" i="222"/>
  <c r="Y288" i="222"/>
  <c r="X288" i="222"/>
  <c r="W288" i="222"/>
  <c r="V288" i="222"/>
  <c r="U288" i="222"/>
  <c r="T288" i="222"/>
  <c r="S288" i="222"/>
  <c r="F288" i="222"/>
  <c r="AW287" i="222"/>
  <c r="AV287" i="222"/>
  <c r="AU287" i="222"/>
  <c r="AT287" i="222"/>
  <c r="AS287" i="222"/>
  <c r="AR287" i="222"/>
  <c r="AQ287" i="222"/>
  <c r="AP287" i="222"/>
  <c r="AO287" i="222"/>
  <c r="AN287" i="222"/>
  <c r="AM287" i="222"/>
  <c r="AL287" i="222"/>
  <c r="AK287" i="222"/>
  <c r="AJ287" i="222"/>
  <c r="AI287" i="222"/>
  <c r="AH287" i="222"/>
  <c r="AG287" i="222"/>
  <c r="AF287" i="222"/>
  <c r="AE287" i="222"/>
  <c r="AD287" i="222"/>
  <c r="AC287" i="222"/>
  <c r="AB287" i="222"/>
  <c r="AA287" i="222"/>
  <c r="Z287" i="222"/>
  <c r="Y287" i="222"/>
  <c r="X287" i="222"/>
  <c r="W287" i="222"/>
  <c r="V287" i="222"/>
  <c r="U287" i="222"/>
  <c r="T287" i="222"/>
  <c r="S287" i="222"/>
  <c r="AW285" i="222"/>
  <c r="AV285" i="222"/>
  <c r="AU285" i="222"/>
  <c r="AT285" i="222"/>
  <c r="AS285" i="222"/>
  <c r="AR285" i="222"/>
  <c r="AQ285" i="222"/>
  <c r="AP285" i="222"/>
  <c r="AO285" i="222"/>
  <c r="AN285" i="222"/>
  <c r="AM285" i="222"/>
  <c r="AL285" i="222"/>
  <c r="AK285" i="222"/>
  <c r="AJ285" i="222"/>
  <c r="AI285" i="222"/>
  <c r="AH285" i="222"/>
  <c r="AG285" i="222"/>
  <c r="AF285" i="222"/>
  <c r="AE285" i="222"/>
  <c r="AD285" i="222"/>
  <c r="AC285" i="222"/>
  <c r="AB285" i="222"/>
  <c r="AA285" i="222"/>
  <c r="Z285" i="222"/>
  <c r="Y285" i="222"/>
  <c r="X285" i="222"/>
  <c r="W285" i="222"/>
  <c r="V285" i="222"/>
  <c r="U285" i="222"/>
  <c r="T285" i="222"/>
  <c r="S285" i="222"/>
  <c r="AX285" i="222" s="1"/>
  <c r="AZ285" i="222" s="1"/>
  <c r="F285" i="222"/>
  <c r="AW284" i="222"/>
  <c r="AV284" i="222"/>
  <c r="AU284" i="222"/>
  <c r="AT284" i="222"/>
  <c r="AS284" i="222"/>
  <c r="AR284" i="222"/>
  <c r="AQ284" i="222"/>
  <c r="AP284" i="222"/>
  <c r="AO284" i="222"/>
  <c r="AN284" i="222"/>
  <c r="AM284" i="222"/>
  <c r="AL284" i="222"/>
  <c r="AK284" i="222"/>
  <c r="AJ284" i="222"/>
  <c r="AI284" i="222"/>
  <c r="AH284" i="222"/>
  <c r="AG284" i="222"/>
  <c r="AF284" i="222"/>
  <c r="AE284" i="222"/>
  <c r="AD284" i="222"/>
  <c r="AC284" i="222"/>
  <c r="AB284" i="222"/>
  <c r="AA284" i="222"/>
  <c r="Z284" i="222"/>
  <c r="Y284" i="222"/>
  <c r="X284" i="222"/>
  <c r="W284" i="222"/>
  <c r="V284" i="222"/>
  <c r="U284" i="222"/>
  <c r="T284" i="222"/>
  <c r="S284" i="222"/>
  <c r="AX284" i="222" s="1"/>
  <c r="AZ284" i="222" s="1"/>
  <c r="AW282" i="222"/>
  <c r="AV282" i="222"/>
  <c r="AU282" i="222"/>
  <c r="AT282" i="222"/>
  <c r="AS282" i="222"/>
  <c r="AR282" i="222"/>
  <c r="AQ282" i="222"/>
  <c r="AP282" i="222"/>
  <c r="AO282" i="222"/>
  <c r="AN282" i="222"/>
  <c r="AM282" i="222"/>
  <c r="AL282" i="222"/>
  <c r="AK282" i="222"/>
  <c r="AJ282" i="222"/>
  <c r="AI282" i="222"/>
  <c r="AH282" i="222"/>
  <c r="AG282" i="222"/>
  <c r="AF282" i="222"/>
  <c r="AE282" i="222"/>
  <c r="AD282" i="222"/>
  <c r="AC282" i="222"/>
  <c r="AB282" i="222"/>
  <c r="AA282" i="222"/>
  <c r="Z282" i="222"/>
  <c r="Y282" i="222"/>
  <c r="X282" i="222"/>
  <c r="W282" i="222"/>
  <c r="V282" i="222"/>
  <c r="U282" i="222"/>
  <c r="T282" i="222"/>
  <c r="S282" i="222"/>
  <c r="F282" i="222"/>
  <c r="AW281" i="222"/>
  <c r="AV281" i="222"/>
  <c r="AU281" i="222"/>
  <c r="AT281" i="222"/>
  <c r="AS281" i="222"/>
  <c r="AR281" i="222"/>
  <c r="AQ281" i="222"/>
  <c r="AP281" i="222"/>
  <c r="AO281" i="222"/>
  <c r="AN281" i="222"/>
  <c r="AM281" i="222"/>
  <c r="AL281" i="222"/>
  <c r="AK281" i="222"/>
  <c r="AJ281" i="222"/>
  <c r="AI281" i="222"/>
  <c r="AH281" i="222"/>
  <c r="AG281" i="222"/>
  <c r="AF281" i="222"/>
  <c r="AE281" i="222"/>
  <c r="AD281" i="222"/>
  <c r="AC281" i="222"/>
  <c r="AB281" i="222"/>
  <c r="AA281" i="222"/>
  <c r="Z281" i="222"/>
  <c r="Y281" i="222"/>
  <c r="X281" i="222"/>
  <c r="W281" i="222"/>
  <c r="V281" i="222"/>
  <c r="U281" i="222"/>
  <c r="T281" i="222"/>
  <c r="S281" i="222"/>
  <c r="AW279" i="222"/>
  <c r="AV279" i="222"/>
  <c r="AU279" i="222"/>
  <c r="AT279" i="222"/>
  <c r="AS279" i="222"/>
  <c r="AR279" i="222"/>
  <c r="AQ279" i="222"/>
  <c r="AP279" i="222"/>
  <c r="AO279" i="222"/>
  <c r="AN279" i="222"/>
  <c r="AM279" i="222"/>
  <c r="AL279" i="222"/>
  <c r="AK279" i="222"/>
  <c r="AJ279" i="222"/>
  <c r="AI279" i="222"/>
  <c r="AH279" i="222"/>
  <c r="AG279" i="222"/>
  <c r="AF279" i="222"/>
  <c r="AE279" i="222"/>
  <c r="AD279" i="222"/>
  <c r="AC279" i="222"/>
  <c r="AB279" i="222"/>
  <c r="AA279" i="222"/>
  <c r="Z279" i="222"/>
  <c r="Y279" i="222"/>
  <c r="X279" i="222"/>
  <c r="W279" i="222"/>
  <c r="V279" i="222"/>
  <c r="U279" i="222"/>
  <c r="T279" i="222"/>
  <c r="S279" i="222"/>
  <c r="AX279" i="222" s="1"/>
  <c r="AZ279" i="222" s="1"/>
  <c r="F279" i="222"/>
  <c r="AW278" i="222"/>
  <c r="AV278" i="222"/>
  <c r="AU278" i="222"/>
  <c r="AT278" i="222"/>
  <c r="AS278" i="222"/>
  <c r="AR278" i="222"/>
  <c r="AQ278" i="222"/>
  <c r="AP278" i="222"/>
  <c r="AO278" i="222"/>
  <c r="AN278" i="222"/>
  <c r="AM278" i="222"/>
  <c r="AL278" i="222"/>
  <c r="AK278" i="222"/>
  <c r="AJ278" i="222"/>
  <c r="AI278" i="222"/>
  <c r="AH278" i="222"/>
  <c r="AG278" i="222"/>
  <c r="AF278" i="222"/>
  <c r="AE278" i="222"/>
  <c r="AD278" i="222"/>
  <c r="AC278" i="222"/>
  <c r="AB278" i="222"/>
  <c r="AA278" i="222"/>
  <c r="Z278" i="222"/>
  <c r="Y278" i="222"/>
  <c r="X278" i="222"/>
  <c r="W278" i="222"/>
  <c r="V278" i="222"/>
  <c r="U278" i="222"/>
  <c r="T278" i="222"/>
  <c r="S278" i="222"/>
  <c r="AX278" i="222" s="1"/>
  <c r="AZ278" i="222" s="1"/>
  <c r="AW276" i="222"/>
  <c r="AV276" i="222"/>
  <c r="AU276" i="222"/>
  <c r="AT276" i="222"/>
  <c r="AS276" i="222"/>
  <c r="AR276" i="222"/>
  <c r="AQ276" i="222"/>
  <c r="AP276" i="222"/>
  <c r="AO276" i="222"/>
  <c r="AN276" i="222"/>
  <c r="AM276" i="222"/>
  <c r="AL276" i="222"/>
  <c r="AK276" i="222"/>
  <c r="AJ276" i="222"/>
  <c r="AI276" i="222"/>
  <c r="AH276" i="222"/>
  <c r="AG276" i="222"/>
  <c r="AF276" i="222"/>
  <c r="AE276" i="222"/>
  <c r="AD276" i="222"/>
  <c r="AC276" i="222"/>
  <c r="AB276" i="222"/>
  <c r="AA276" i="222"/>
  <c r="Z276" i="222"/>
  <c r="Y276" i="222"/>
  <c r="X276" i="222"/>
  <c r="W276" i="222"/>
  <c r="V276" i="222"/>
  <c r="U276" i="222"/>
  <c r="T276" i="222"/>
  <c r="S276" i="222"/>
  <c r="AX276" i="222" s="1"/>
  <c r="AZ276" i="222" s="1"/>
  <c r="F276" i="222"/>
  <c r="AW275" i="222"/>
  <c r="AV275" i="222"/>
  <c r="AU275" i="222"/>
  <c r="AT275" i="222"/>
  <c r="AS275" i="222"/>
  <c r="AR275" i="222"/>
  <c r="AQ275" i="222"/>
  <c r="AP275" i="222"/>
  <c r="AO275" i="222"/>
  <c r="AN275" i="222"/>
  <c r="AM275" i="222"/>
  <c r="AL275" i="222"/>
  <c r="AK275" i="222"/>
  <c r="AJ275" i="222"/>
  <c r="AI275" i="222"/>
  <c r="AH275" i="222"/>
  <c r="AG275" i="222"/>
  <c r="AF275" i="222"/>
  <c r="AE275" i="222"/>
  <c r="AD275" i="222"/>
  <c r="AC275" i="222"/>
  <c r="AB275" i="222"/>
  <c r="AA275" i="222"/>
  <c r="Z275" i="222"/>
  <c r="Y275" i="222"/>
  <c r="X275" i="222"/>
  <c r="W275" i="222"/>
  <c r="V275" i="222"/>
  <c r="U275" i="222"/>
  <c r="T275" i="222"/>
  <c r="S275" i="222"/>
  <c r="AX275" i="222" s="1"/>
  <c r="AZ275" i="222" s="1"/>
  <c r="AW273" i="222"/>
  <c r="AV273" i="222"/>
  <c r="AU273" i="222"/>
  <c r="AT273" i="222"/>
  <c r="AS273" i="222"/>
  <c r="AR273" i="222"/>
  <c r="AQ273" i="222"/>
  <c r="AP273" i="222"/>
  <c r="AO273" i="222"/>
  <c r="AN273" i="222"/>
  <c r="AM273" i="222"/>
  <c r="AL273" i="222"/>
  <c r="AK273" i="222"/>
  <c r="AJ273" i="222"/>
  <c r="AI273" i="222"/>
  <c r="AH273" i="222"/>
  <c r="AG273" i="222"/>
  <c r="AF273" i="222"/>
  <c r="AE273" i="222"/>
  <c r="AD273" i="222"/>
  <c r="AC273" i="222"/>
  <c r="AB273" i="222"/>
  <c r="AA273" i="222"/>
  <c r="Z273" i="222"/>
  <c r="Y273" i="222"/>
  <c r="X273" i="222"/>
  <c r="W273" i="222"/>
  <c r="V273" i="222"/>
  <c r="U273" i="222"/>
  <c r="T273" i="222"/>
  <c r="S273" i="222"/>
  <c r="F273" i="222"/>
  <c r="AW272" i="222"/>
  <c r="AV272" i="222"/>
  <c r="AU272" i="222"/>
  <c r="AT272" i="222"/>
  <c r="AS272" i="222"/>
  <c r="AR272" i="222"/>
  <c r="AQ272" i="222"/>
  <c r="AP272" i="222"/>
  <c r="AO272" i="222"/>
  <c r="AN272" i="222"/>
  <c r="AM272" i="222"/>
  <c r="AL272" i="222"/>
  <c r="AK272" i="222"/>
  <c r="AJ272" i="222"/>
  <c r="AI272" i="222"/>
  <c r="AH272" i="222"/>
  <c r="AG272" i="222"/>
  <c r="AF272" i="222"/>
  <c r="AE272" i="222"/>
  <c r="AD272" i="222"/>
  <c r="AC272" i="222"/>
  <c r="AB272" i="222"/>
  <c r="AA272" i="222"/>
  <c r="Z272" i="222"/>
  <c r="Y272" i="222"/>
  <c r="X272" i="222"/>
  <c r="W272" i="222"/>
  <c r="V272" i="222"/>
  <c r="U272" i="222"/>
  <c r="T272" i="222"/>
  <c r="S272" i="222"/>
  <c r="AX272" i="222" s="1"/>
  <c r="AZ272" i="222" s="1"/>
  <c r="AW270" i="222"/>
  <c r="AV270" i="222"/>
  <c r="AU270" i="222"/>
  <c r="AT270" i="222"/>
  <c r="AS270" i="222"/>
  <c r="AR270" i="222"/>
  <c r="AQ270" i="222"/>
  <c r="AP270" i="222"/>
  <c r="AO270" i="222"/>
  <c r="AN270" i="222"/>
  <c r="AM270" i="222"/>
  <c r="AL270" i="222"/>
  <c r="AK270" i="222"/>
  <c r="AJ270" i="222"/>
  <c r="AI270" i="222"/>
  <c r="AH270" i="222"/>
  <c r="AG270" i="222"/>
  <c r="AF270" i="222"/>
  <c r="AE270" i="222"/>
  <c r="AD270" i="222"/>
  <c r="AC270" i="222"/>
  <c r="AB270" i="222"/>
  <c r="AA270" i="222"/>
  <c r="Z270" i="222"/>
  <c r="Y270" i="222"/>
  <c r="X270" i="222"/>
  <c r="W270" i="222"/>
  <c r="V270" i="222"/>
  <c r="U270" i="222"/>
  <c r="T270" i="222"/>
  <c r="S270" i="222"/>
  <c r="F270" i="222"/>
  <c r="AW269" i="222"/>
  <c r="AV269" i="222"/>
  <c r="AU269" i="222"/>
  <c r="AT269" i="222"/>
  <c r="AS269" i="222"/>
  <c r="AR269" i="222"/>
  <c r="AQ269" i="222"/>
  <c r="AP269" i="222"/>
  <c r="AO269" i="222"/>
  <c r="AN269" i="222"/>
  <c r="AM269" i="222"/>
  <c r="AL269" i="222"/>
  <c r="AK269" i="222"/>
  <c r="AJ269" i="222"/>
  <c r="AI269" i="222"/>
  <c r="AH269" i="222"/>
  <c r="AG269" i="222"/>
  <c r="AF269" i="222"/>
  <c r="AE269" i="222"/>
  <c r="AD269" i="222"/>
  <c r="AC269" i="222"/>
  <c r="AB269" i="222"/>
  <c r="AA269" i="222"/>
  <c r="Z269" i="222"/>
  <c r="Y269" i="222"/>
  <c r="X269" i="222"/>
  <c r="W269" i="222"/>
  <c r="V269" i="222"/>
  <c r="U269" i="222"/>
  <c r="T269" i="222"/>
  <c r="S269" i="222"/>
  <c r="AW267" i="222"/>
  <c r="AV267" i="222"/>
  <c r="AU267" i="222"/>
  <c r="AT267" i="222"/>
  <c r="AS267" i="222"/>
  <c r="AR267" i="222"/>
  <c r="AQ267" i="222"/>
  <c r="AP267" i="222"/>
  <c r="AO267" i="222"/>
  <c r="AN267" i="222"/>
  <c r="AM267" i="222"/>
  <c r="AL267" i="222"/>
  <c r="AK267" i="222"/>
  <c r="AJ267" i="222"/>
  <c r="AI267" i="222"/>
  <c r="AH267" i="222"/>
  <c r="AG267" i="222"/>
  <c r="AF267" i="222"/>
  <c r="AE267" i="222"/>
  <c r="AD267" i="222"/>
  <c r="AC267" i="222"/>
  <c r="AB267" i="222"/>
  <c r="AA267" i="222"/>
  <c r="Z267" i="222"/>
  <c r="Y267" i="222"/>
  <c r="X267" i="222"/>
  <c r="W267" i="222"/>
  <c r="V267" i="222"/>
  <c r="U267" i="222"/>
  <c r="T267" i="222"/>
  <c r="S267" i="222"/>
  <c r="F267" i="222"/>
  <c r="AW266" i="222"/>
  <c r="AV266" i="222"/>
  <c r="AU266" i="222"/>
  <c r="AT266" i="222"/>
  <c r="AS266" i="222"/>
  <c r="AR266" i="222"/>
  <c r="AQ266" i="222"/>
  <c r="AP266" i="222"/>
  <c r="AO266" i="222"/>
  <c r="AN266" i="222"/>
  <c r="AM266" i="222"/>
  <c r="AL266" i="222"/>
  <c r="AK266" i="222"/>
  <c r="AJ266" i="222"/>
  <c r="AI266" i="222"/>
  <c r="AH266" i="222"/>
  <c r="AG266" i="222"/>
  <c r="AF266" i="222"/>
  <c r="AE266" i="222"/>
  <c r="AD266" i="222"/>
  <c r="AC266" i="222"/>
  <c r="AB266" i="222"/>
  <c r="AA266" i="222"/>
  <c r="Z266" i="222"/>
  <c r="Y266" i="222"/>
  <c r="X266" i="222"/>
  <c r="W266" i="222"/>
  <c r="V266" i="222"/>
  <c r="U266" i="222"/>
  <c r="T266" i="222"/>
  <c r="S266" i="222"/>
  <c r="AW264" i="222"/>
  <c r="AV264" i="222"/>
  <c r="AU264" i="222"/>
  <c r="AT264" i="222"/>
  <c r="AS264" i="222"/>
  <c r="AR264" i="222"/>
  <c r="AQ264" i="222"/>
  <c r="AP264" i="222"/>
  <c r="AO264" i="222"/>
  <c r="AN264" i="222"/>
  <c r="AM264" i="222"/>
  <c r="AL264" i="222"/>
  <c r="AK264" i="222"/>
  <c r="AJ264" i="222"/>
  <c r="AI264" i="222"/>
  <c r="AH264" i="222"/>
  <c r="AG264" i="222"/>
  <c r="AF264" i="222"/>
  <c r="AE264" i="222"/>
  <c r="AD264" i="222"/>
  <c r="AC264" i="222"/>
  <c r="AB264" i="222"/>
  <c r="AA264" i="222"/>
  <c r="Z264" i="222"/>
  <c r="Y264" i="222"/>
  <c r="X264" i="222"/>
  <c r="W264" i="222"/>
  <c r="V264" i="222"/>
  <c r="U264" i="222"/>
  <c r="T264" i="222"/>
  <c r="S264" i="222"/>
  <c r="F264" i="222"/>
  <c r="AW263" i="222"/>
  <c r="AV263" i="222"/>
  <c r="AU263" i="222"/>
  <c r="AT263" i="222"/>
  <c r="AS263" i="222"/>
  <c r="AR263" i="222"/>
  <c r="AQ263" i="222"/>
  <c r="AP263" i="222"/>
  <c r="AO263" i="222"/>
  <c r="AN263" i="222"/>
  <c r="AM263" i="222"/>
  <c r="AL263" i="222"/>
  <c r="AK263" i="222"/>
  <c r="AJ263" i="222"/>
  <c r="AI263" i="222"/>
  <c r="AH263" i="222"/>
  <c r="AG263" i="222"/>
  <c r="AF263" i="222"/>
  <c r="AE263" i="222"/>
  <c r="AD263" i="222"/>
  <c r="AC263" i="222"/>
  <c r="AB263" i="222"/>
  <c r="AA263" i="222"/>
  <c r="Z263" i="222"/>
  <c r="Y263" i="222"/>
  <c r="X263" i="222"/>
  <c r="W263" i="222"/>
  <c r="V263" i="222"/>
  <c r="U263" i="222"/>
  <c r="T263" i="222"/>
  <c r="S263" i="222"/>
  <c r="AX263" i="222" s="1"/>
  <c r="AZ263" i="222" s="1"/>
  <c r="AW261" i="222"/>
  <c r="AV261" i="222"/>
  <c r="AU261" i="222"/>
  <c r="AT261" i="222"/>
  <c r="AS261" i="222"/>
  <c r="AR261" i="222"/>
  <c r="AQ261" i="222"/>
  <c r="AP261" i="222"/>
  <c r="AO261" i="222"/>
  <c r="AN261" i="222"/>
  <c r="AM261" i="222"/>
  <c r="AL261" i="222"/>
  <c r="AK261" i="222"/>
  <c r="AJ261" i="222"/>
  <c r="AI261" i="222"/>
  <c r="AH261" i="222"/>
  <c r="AG261" i="222"/>
  <c r="AF261" i="222"/>
  <c r="AE261" i="222"/>
  <c r="AD261" i="222"/>
  <c r="AC261" i="222"/>
  <c r="AB261" i="222"/>
  <c r="AA261" i="222"/>
  <c r="Z261" i="222"/>
  <c r="Y261" i="222"/>
  <c r="X261" i="222"/>
  <c r="W261" i="222"/>
  <c r="V261" i="222"/>
  <c r="U261" i="222"/>
  <c r="T261" i="222"/>
  <c r="S261" i="222"/>
  <c r="AX261" i="222" s="1"/>
  <c r="AZ261" i="222" s="1"/>
  <c r="F261" i="222"/>
  <c r="AW260" i="222"/>
  <c r="AV260" i="222"/>
  <c r="AU260" i="222"/>
  <c r="AT260" i="222"/>
  <c r="AS260" i="222"/>
  <c r="AR260" i="222"/>
  <c r="AQ260" i="222"/>
  <c r="AP260" i="222"/>
  <c r="AO260" i="222"/>
  <c r="AN260" i="222"/>
  <c r="AM260" i="222"/>
  <c r="AL260" i="222"/>
  <c r="AK260" i="222"/>
  <c r="AJ260" i="222"/>
  <c r="AI260" i="222"/>
  <c r="AH260" i="222"/>
  <c r="AG260" i="222"/>
  <c r="AF260" i="222"/>
  <c r="AE260" i="222"/>
  <c r="AD260" i="222"/>
  <c r="AC260" i="222"/>
  <c r="AB260" i="222"/>
  <c r="AA260" i="222"/>
  <c r="Z260" i="222"/>
  <c r="Y260" i="222"/>
  <c r="X260" i="222"/>
  <c r="W260" i="222"/>
  <c r="V260" i="222"/>
  <c r="U260" i="222"/>
  <c r="T260" i="222"/>
  <c r="S260" i="222"/>
  <c r="AX260" i="222" s="1"/>
  <c r="AZ260" i="222" s="1"/>
  <c r="AW258" i="222"/>
  <c r="AV258" i="222"/>
  <c r="AU258" i="222"/>
  <c r="AT258" i="222"/>
  <c r="AS258" i="222"/>
  <c r="AR258" i="222"/>
  <c r="AQ258" i="222"/>
  <c r="AP258" i="222"/>
  <c r="AO258" i="222"/>
  <c r="AN258" i="222"/>
  <c r="AM258" i="222"/>
  <c r="AL258" i="222"/>
  <c r="AK258" i="222"/>
  <c r="AJ258" i="222"/>
  <c r="AI258" i="222"/>
  <c r="AH258" i="222"/>
  <c r="AG258" i="222"/>
  <c r="AF258" i="222"/>
  <c r="AE258" i="222"/>
  <c r="AD258" i="222"/>
  <c r="AC258" i="222"/>
  <c r="AB258" i="222"/>
  <c r="AA258" i="222"/>
  <c r="Z258" i="222"/>
  <c r="Y258" i="222"/>
  <c r="X258" i="222"/>
  <c r="W258" i="222"/>
  <c r="V258" i="222"/>
  <c r="U258" i="222"/>
  <c r="T258" i="222"/>
  <c r="S258" i="222"/>
  <c r="F258" i="222"/>
  <c r="AW257" i="222"/>
  <c r="AV257" i="222"/>
  <c r="AU257" i="222"/>
  <c r="AT257" i="222"/>
  <c r="AS257" i="222"/>
  <c r="AR257" i="222"/>
  <c r="AQ257" i="222"/>
  <c r="AP257" i="222"/>
  <c r="AO257" i="222"/>
  <c r="AN257" i="222"/>
  <c r="AM257" i="222"/>
  <c r="AL257" i="222"/>
  <c r="AK257" i="222"/>
  <c r="AJ257" i="222"/>
  <c r="AI257" i="222"/>
  <c r="AH257" i="222"/>
  <c r="AG257" i="222"/>
  <c r="AF257" i="222"/>
  <c r="AE257" i="222"/>
  <c r="AD257" i="222"/>
  <c r="AC257" i="222"/>
  <c r="AB257" i="222"/>
  <c r="AA257" i="222"/>
  <c r="Z257" i="222"/>
  <c r="Y257" i="222"/>
  <c r="X257" i="222"/>
  <c r="W257" i="222"/>
  <c r="V257" i="222"/>
  <c r="U257" i="222"/>
  <c r="T257" i="222"/>
  <c r="S257" i="222"/>
  <c r="AW255" i="222"/>
  <c r="AV255" i="222"/>
  <c r="AU255" i="222"/>
  <c r="AT255" i="222"/>
  <c r="AS255" i="222"/>
  <c r="AR255" i="222"/>
  <c r="AQ255" i="222"/>
  <c r="AP255" i="222"/>
  <c r="AO255" i="222"/>
  <c r="AN255" i="222"/>
  <c r="AM255" i="222"/>
  <c r="AL255" i="222"/>
  <c r="AK255" i="222"/>
  <c r="AJ255" i="222"/>
  <c r="AI255" i="222"/>
  <c r="AH255" i="222"/>
  <c r="AG255" i="222"/>
  <c r="AF255" i="222"/>
  <c r="AE255" i="222"/>
  <c r="AD255" i="222"/>
  <c r="AC255" i="222"/>
  <c r="AB255" i="222"/>
  <c r="AA255" i="222"/>
  <c r="Z255" i="222"/>
  <c r="Y255" i="222"/>
  <c r="X255" i="222"/>
  <c r="W255" i="222"/>
  <c r="V255" i="222"/>
  <c r="U255" i="222"/>
  <c r="T255" i="222"/>
  <c r="S255" i="222"/>
  <c r="AX255" i="222" s="1"/>
  <c r="AZ255" i="222" s="1"/>
  <c r="F255" i="222"/>
  <c r="AW254" i="222"/>
  <c r="AV254" i="222"/>
  <c r="AU254" i="222"/>
  <c r="AT254" i="222"/>
  <c r="AS254" i="222"/>
  <c r="AR254" i="222"/>
  <c r="AQ254" i="222"/>
  <c r="AP254" i="222"/>
  <c r="AO254" i="222"/>
  <c r="AN254" i="222"/>
  <c r="AM254" i="222"/>
  <c r="AL254" i="222"/>
  <c r="AK254" i="222"/>
  <c r="AJ254" i="222"/>
  <c r="AI254" i="222"/>
  <c r="AH254" i="222"/>
  <c r="AG254" i="222"/>
  <c r="AF254" i="222"/>
  <c r="AE254" i="222"/>
  <c r="AD254" i="222"/>
  <c r="AC254" i="222"/>
  <c r="AB254" i="222"/>
  <c r="AA254" i="222"/>
  <c r="Z254" i="222"/>
  <c r="Y254" i="222"/>
  <c r="X254" i="222"/>
  <c r="W254" i="222"/>
  <c r="V254" i="222"/>
  <c r="U254" i="222"/>
  <c r="T254" i="222"/>
  <c r="S254" i="222"/>
  <c r="AX254" i="222" s="1"/>
  <c r="AZ254" i="222" s="1"/>
  <c r="AW252" i="222"/>
  <c r="AV252" i="222"/>
  <c r="AU252" i="222"/>
  <c r="AT252" i="222"/>
  <c r="AS252" i="222"/>
  <c r="AR252" i="222"/>
  <c r="AQ252" i="222"/>
  <c r="AP252" i="222"/>
  <c r="AO252" i="222"/>
  <c r="AN252" i="222"/>
  <c r="AM252" i="222"/>
  <c r="AL252" i="222"/>
  <c r="AK252" i="222"/>
  <c r="AJ252" i="222"/>
  <c r="AI252" i="222"/>
  <c r="AH252" i="222"/>
  <c r="AG252" i="222"/>
  <c r="AF252" i="222"/>
  <c r="AE252" i="222"/>
  <c r="AD252" i="222"/>
  <c r="AC252" i="222"/>
  <c r="AB252" i="222"/>
  <c r="AA252" i="222"/>
  <c r="Z252" i="222"/>
  <c r="Y252" i="222"/>
  <c r="X252" i="222"/>
  <c r="W252" i="222"/>
  <c r="V252" i="222"/>
  <c r="U252" i="222"/>
  <c r="T252" i="222"/>
  <c r="S252" i="222"/>
  <c r="F252" i="222"/>
  <c r="AW251" i="222"/>
  <c r="AV251" i="222"/>
  <c r="AU251" i="222"/>
  <c r="AT251" i="222"/>
  <c r="AS251" i="222"/>
  <c r="AR251" i="222"/>
  <c r="AQ251" i="222"/>
  <c r="AP251" i="222"/>
  <c r="AO251" i="222"/>
  <c r="AN251" i="222"/>
  <c r="AM251" i="222"/>
  <c r="AL251" i="222"/>
  <c r="AK251" i="222"/>
  <c r="AJ251" i="222"/>
  <c r="AI251" i="222"/>
  <c r="AH251" i="222"/>
  <c r="AG251" i="222"/>
  <c r="AF251" i="222"/>
  <c r="AE251" i="222"/>
  <c r="AD251" i="222"/>
  <c r="AC251" i="222"/>
  <c r="AB251" i="222"/>
  <c r="AA251" i="222"/>
  <c r="Z251" i="222"/>
  <c r="Y251" i="222"/>
  <c r="X251" i="222"/>
  <c r="W251" i="222"/>
  <c r="V251" i="222"/>
  <c r="U251" i="222"/>
  <c r="T251" i="222"/>
  <c r="S251" i="222"/>
  <c r="AW249" i="222"/>
  <c r="AV249" i="222"/>
  <c r="AU249" i="222"/>
  <c r="AT249" i="222"/>
  <c r="AS249" i="222"/>
  <c r="AR249" i="222"/>
  <c r="AQ249" i="222"/>
  <c r="AP249" i="222"/>
  <c r="AO249" i="222"/>
  <c r="AN249" i="222"/>
  <c r="AM249" i="222"/>
  <c r="AL249" i="222"/>
  <c r="AK249" i="222"/>
  <c r="AJ249" i="222"/>
  <c r="AI249" i="222"/>
  <c r="AH249" i="222"/>
  <c r="AG249" i="222"/>
  <c r="AF249" i="222"/>
  <c r="AE249" i="222"/>
  <c r="AD249" i="222"/>
  <c r="AC249" i="222"/>
  <c r="AB249" i="222"/>
  <c r="AA249" i="222"/>
  <c r="Z249" i="222"/>
  <c r="Y249" i="222"/>
  <c r="X249" i="222"/>
  <c r="W249" i="222"/>
  <c r="V249" i="222"/>
  <c r="U249" i="222"/>
  <c r="T249" i="222"/>
  <c r="S249" i="222"/>
  <c r="AX249" i="222" s="1"/>
  <c r="AZ249" i="222" s="1"/>
  <c r="F249" i="222"/>
  <c r="AW248" i="222"/>
  <c r="AV248" i="222"/>
  <c r="AU248" i="222"/>
  <c r="AT248" i="222"/>
  <c r="AS248" i="222"/>
  <c r="AR248" i="222"/>
  <c r="AQ248" i="222"/>
  <c r="AP248" i="222"/>
  <c r="AO248" i="222"/>
  <c r="AN248" i="222"/>
  <c r="AM248" i="222"/>
  <c r="AL248" i="222"/>
  <c r="AK248" i="222"/>
  <c r="AJ248" i="222"/>
  <c r="AI248" i="222"/>
  <c r="AH248" i="222"/>
  <c r="AG248" i="222"/>
  <c r="AF248" i="222"/>
  <c r="AE248" i="222"/>
  <c r="AD248" i="222"/>
  <c r="AC248" i="222"/>
  <c r="AB248" i="222"/>
  <c r="AA248" i="222"/>
  <c r="Z248" i="222"/>
  <c r="Y248" i="222"/>
  <c r="X248" i="222"/>
  <c r="W248" i="222"/>
  <c r="V248" i="222"/>
  <c r="U248" i="222"/>
  <c r="T248" i="222"/>
  <c r="S248" i="222"/>
  <c r="AX248" i="222" s="1"/>
  <c r="AZ248" i="222" s="1"/>
  <c r="AW246" i="222"/>
  <c r="AV246" i="222"/>
  <c r="AU246" i="222"/>
  <c r="AT246" i="222"/>
  <c r="AS246" i="222"/>
  <c r="AR246" i="222"/>
  <c r="AQ246" i="222"/>
  <c r="AP246" i="222"/>
  <c r="AO246" i="222"/>
  <c r="AN246" i="222"/>
  <c r="AM246" i="222"/>
  <c r="AL246" i="222"/>
  <c r="AK246" i="222"/>
  <c r="AJ246" i="222"/>
  <c r="AI246" i="222"/>
  <c r="AH246" i="222"/>
  <c r="AG246" i="222"/>
  <c r="AF246" i="222"/>
  <c r="AE246" i="222"/>
  <c r="AD246" i="222"/>
  <c r="AC246" i="222"/>
  <c r="AB246" i="222"/>
  <c r="AA246" i="222"/>
  <c r="Z246" i="222"/>
  <c r="Y246" i="222"/>
  <c r="X246" i="222"/>
  <c r="W246" i="222"/>
  <c r="V246" i="222"/>
  <c r="U246" i="222"/>
  <c r="T246" i="222"/>
  <c r="S246" i="222"/>
  <c r="F246" i="222"/>
  <c r="AW245" i="222"/>
  <c r="AV245" i="222"/>
  <c r="AU245" i="222"/>
  <c r="AT245" i="222"/>
  <c r="AS245" i="222"/>
  <c r="AR245" i="222"/>
  <c r="AQ245" i="222"/>
  <c r="AP245" i="222"/>
  <c r="AO245" i="222"/>
  <c r="AN245" i="222"/>
  <c r="AM245" i="222"/>
  <c r="AL245" i="222"/>
  <c r="AK245" i="222"/>
  <c r="AJ245" i="222"/>
  <c r="AI245" i="222"/>
  <c r="AH245" i="222"/>
  <c r="AG245" i="222"/>
  <c r="AF245" i="222"/>
  <c r="AE245" i="222"/>
  <c r="AD245" i="222"/>
  <c r="AC245" i="222"/>
  <c r="AB245" i="222"/>
  <c r="AA245" i="222"/>
  <c r="Z245" i="222"/>
  <c r="Y245" i="222"/>
  <c r="X245" i="222"/>
  <c r="W245" i="222"/>
  <c r="V245" i="222"/>
  <c r="U245" i="222"/>
  <c r="T245" i="222"/>
  <c r="S245" i="222"/>
  <c r="AW243" i="222"/>
  <c r="AV243" i="222"/>
  <c r="AU243" i="222"/>
  <c r="AT243" i="222"/>
  <c r="AS243" i="222"/>
  <c r="AR243" i="222"/>
  <c r="AQ243" i="222"/>
  <c r="AP243" i="222"/>
  <c r="AO243" i="222"/>
  <c r="AN243" i="222"/>
  <c r="AM243" i="222"/>
  <c r="AL243" i="222"/>
  <c r="AK243" i="222"/>
  <c r="AJ243" i="222"/>
  <c r="AI243" i="222"/>
  <c r="AH243" i="222"/>
  <c r="AG243" i="222"/>
  <c r="AF243" i="222"/>
  <c r="AE243" i="222"/>
  <c r="AD243" i="222"/>
  <c r="AC243" i="222"/>
  <c r="AB243" i="222"/>
  <c r="AA243" i="222"/>
  <c r="Z243" i="222"/>
  <c r="Y243" i="222"/>
  <c r="X243" i="222"/>
  <c r="W243" i="222"/>
  <c r="V243" i="222"/>
  <c r="U243" i="222"/>
  <c r="T243" i="222"/>
  <c r="S243" i="222"/>
  <c r="AX243" i="222" s="1"/>
  <c r="AZ243" i="222" s="1"/>
  <c r="F243" i="222"/>
  <c r="AW242" i="222"/>
  <c r="AV242" i="222"/>
  <c r="AU242" i="222"/>
  <c r="AT242" i="222"/>
  <c r="AS242" i="222"/>
  <c r="AR242" i="222"/>
  <c r="AQ242" i="222"/>
  <c r="AP242" i="222"/>
  <c r="AO242" i="222"/>
  <c r="AN242" i="222"/>
  <c r="AM242" i="222"/>
  <c r="AL242" i="222"/>
  <c r="AK242" i="222"/>
  <c r="AJ242" i="222"/>
  <c r="AI242" i="222"/>
  <c r="AH242" i="222"/>
  <c r="AG242" i="222"/>
  <c r="AF242" i="222"/>
  <c r="AE242" i="222"/>
  <c r="AD242" i="222"/>
  <c r="AC242" i="222"/>
  <c r="AB242" i="222"/>
  <c r="AA242" i="222"/>
  <c r="Z242" i="222"/>
  <c r="Y242" i="222"/>
  <c r="X242" i="222"/>
  <c r="W242" i="222"/>
  <c r="V242" i="222"/>
  <c r="U242" i="222"/>
  <c r="T242" i="222"/>
  <c r="S242" i="222"/>
  <c r="AX242" i="222" s="1"/>
  <c r="AZ242" i="222" s="1"/>
  <c r="AW240" i="222"/>
  <c r="AV240" i="222"/>
  <c r="AU240" i="222"/>
  <c r="AT240" i="222"/>
  <c r="AS240" i="222"/>
  <c r="AR240" i="222"/>
  <c r="AQ240" i="222"/>
  <c r="AP240" i="222"/>
  <c r="AO240" i="222"/>
  <c r="AN240" i="222"/>
  <c r="AM240" i="222"/>
  <c r="AL240" i="222"/>
  <c r="AK240" i="222"/>
  <c r="AJ240" i="222"/>
  <c r="AI240" i="222"/>
  <c r="AH240" i="222"/>
  <c r="AG240" i="222"/>
  <c r="AF240" i="222"/>
  <c r="AE240" i="222"/>
  <c r="AD240" i="222"/>
  <c r="AC240" i="222"/>
  <c r="AB240" i="222"/>
  <c r="AA240" i="222"/>
  <c r="Z240" i="222"/>
  <c r="Y240" i="222"/>
  <c r="X240" i="222"/>
  <c r="W240" i="222"/>
  <c r="V240" i="222"/>
  <c r="U240" i="222"/>
  <c r="T240" i="222"/>
  <c r="S240" i="222"/>
  <c r="F240" i="222"/>
  <c r="AW239" i="222"/>
  <c r="AV239" i="222"/>
  <c r="AU239" i="222"/>
  <c r="AT239" i="222"/>
  <c r="AS239" i="222"/>
  <c r="AR239" i="222"/>
  <c r="AQ239" i="222"/>
  <c r="AP239" i="222"/>
  <c r="AO239" i="222"/>
  <c r="AN239" i="222"/>
  <c r="AM239" i="222"/>
  <c r="AL239" i="222"/>
  <c r="AK239" i="222"/>
  <c r="AJ239" i="222"/>
  <c r="AI239" i="222"/>
  <c r="AH239" i="222"/>
  <c r="AG239" i="222"/>
  <c r="AF239" i="222"/>
  <c r="AE239" i="222"/>
  <c r="AD239" i="222"/>
  <c r="AC239" i="222"/>
  <c r="AB239" i="222"/>
  <c r="AA239" i="222"/>
  <c r="Z239" i="222"/>
  <c r="Y239" i="222"/>
  <c r="X239" i="222"/>
  <c r="W239" i="222"/>
  <c r="V239" i="222"/>
  <c r="U239" i="222"/>
  <c r="T239" i="222"/>
  <c r="S239" i="222"/>
  <c r="AW237" i="222"/>
  <c r="AV237" i="222"/>
  <c r="AU237" i="222"/>
  <c r="AT237" i="222"/>
  <c r="AS237" i="222"/>
  <c r="AR237" i="222"/>
  <c r="AQ237" i="222"/>
  <c r="AP237" i="222"/>
  <c r="AO237" i="222"/>
  <c r="AN237" i="222"/>
  <c r="AM237" i="222"/>
  <c r="AL237" i="222"/>
  <c r="AK237" i="222"/>
  <c r="AJ237" i="222"/>
  <c r="AI237" i="222"/>
  <c r="AH237" i="222"/>
  <c r="AG237" i="222"/>
  <c r="AF237" i="222"/>
  <c r="AE237" i="222"/>
  <c r="AD237" i="222"/>
  <c r="AC237" i="222"/>
  <c r="AB237" i="222"/>
  <c r="AA237" i="222"/>
  <c r="Z237" i="222"/>
  <c r="Y237" i="222"/>
  <c r="X237" i="222"/>
  <c r="W237" i="222"/>
  <c r="V237" i="222"/>
  <c r="U237" i="222"/>
  <c r="T237" i="222"/>
  <c r="S237" i="222"/>
  <c r="AX237" i="222" s="1"/>
  <c r="AZ237" i="222" s="1"/>
  <c r="F237" i="222"/>
  <c r="AW236" i="222"/>
  <c r="AV236" i="222"/>
  <c r="AU236" i="222"/>
  <c r="AT236" i="222"/>
  <c r="AS236" i="222"/>
  <c r="AR236" i="222"/>
  <c r="AQ236" i="222"/>
  <c r="AP236" i="222"/>
  <c r="AO236" i="222"/>
  <c r="AN236" i="222"/>
  <c r="AM236" i="222"/>
  <c r="AL236" i="222"/>
  <c r="AK236" i="222"/>
  <c r="AJ236" i="222"/>
  <c r="AI236" i="222"/>
  <c r="AH236" i="222"/>
  <c r="AG236" i="222"/>
  <c r="AF236" i="222"/>
  <c r="AE236" i="222"/>
  <c r="AD236" i="222"/>
  <c r="AC236" i="222"/>
  <c r="AB236" i="222"/>
  <c r="AA236" i="222"/>
  <c r="Z236" i="222"/>
  <c r="Y236" i="222"/>
  <c r="X236" i="222"/>
  <c r="W236" i="222"/>
  <c r="V236" i="222"/>
  <c r="U236" i="222"/>
  <c r="T236" i="222"/>
  <c r="S236" i="222"/>
  <c r="AX236" i="222" s="1"/>
  <c r="AZ236" i="222" s="1"/>
  <c r="AW234" i="222"/>
  <c r="AV234" i="222"/>
  <c r="AU234" i="222"/>
  <c r="AT234" i="222"/>
  <c r="AS234" i="222"/>
  <c r="AR234" i="222"/>
  <c r="AQ234" i="222"/>
  <c r="AP234" i="222"/>
  <c r="AO234" i="222"/>
  <c r="AN234" i="222"/>
  <c r="AM234" i="222"/>
  <c r="AL234" i="222"/>
  <c r="AK234" i="222"/>
  <c r="AJ234" i="222"/>
  <c r="AI234" i="222"/>
  <c r="AH234" i="222"/>
  <c r="AG234" i="222"/>
  <c r="AF234" i="222"/>
  <c r="AE234" i="222"/>
  <c r="AD234" i="222"/>
  <c r="AC234" i="222"/>
  <c r="AB234" i="222"/>
  <c r="AA234" i="222"/>
  <c r="Z234" i="222"/>
  <c r="Y234" i="222"/>
  <c r="X234" i="222"/>
  <c r="W234" i="222"/>
  <c r="V234" i="222"/>
  <c r="U234" i="222"/>
  <c r="T234" i="222"/>
  <c r="S234" i="222"/>
  <c r="F234" i="222"/>
  <c r="AW233" i="222"/>
  <c r="AV233" i="222"/>
  <c r="AU233" i="222"/>
  <c r="AT233" i="222"/>
  <c r="AS233" i="222"/>
  <c r="AR233" i="222"/>
  <c r="AQ233" i="222"/>
  <c r="AP233" i="222"/>
  <c r="AO233" i="222"/>
  <c r="AN233" i="222"/>
  <c r="AM233" i="222"/>
  <c r="AL233" i="222"/>
  <c r="AK233" i="222"/>
  <c r="AJ233" i="222"/>
  <c r="AI233" i="222"/>
  <c r="AH233" i="222"/>
  <c r="AG233" i="222"/>
  <c r="AF233" i="222"/>
  <c r="AE233" i="222"/>
  <c r="AD233" i="222"/>
  <c r="AC233" i="222"/>
  <c r="AB233" i="222"/>
  <c r="AA233" i="222"/>
  <c r="Z233" i="222"/>
  <c r="Y233" i="222"/>
  <c r="X233" i="222"/>
  <c r="W233" i="222"/>
  <c r="V233" i="222"/>
  <c r="U233" i="222"/>
  <c r="T233" i="222"/>
  <c r="S233" i="222"/>
  <c r="AW231" i="222"/>
  <c r="AV231" i="222"/>
  <c r="AU231" i="222"/>
  <c r="AT231" i="222"/>
  <c r="AS231" i="222"/>
  <c r="AR231" i="222"/>
  <c r="AQ231" i="222"/>
  <c r="AP231" i="222"/>
  <c r="AO231" i="222"/>
  <c r="AN231" i="222"/>
  <c r="AM231" i="222"/>
  <c r="AL231" i="222"/>
  <c r="AK231" i="222"/>
  <c r="AJ231" i="222"/>
  <c r="AI231" i="222"/>
  <c r="AH231" i="222"/>
  <c r="AG231" i="222"/>
  <c r="AF231" i="222"/>
  <c r="AE231" i="222"/>
  <c r="AD231" i="222"/>
  <c r="AC231" i="222"/>
  <c r="AB231" i="222"/>
  <c r="AA231" i="222"/>
  <c r="Z231" i="222"/>
  <c r="Y231" i="222"/>
  <c r="X231" i="222"/>
  <c r="W231" i="222"/>
  <c r="V231" i="222"/>
  <c r="U231" i="222"/>
  <c r="T231" i="222"/>
  <c r="S231" i="222"/>
  <c r="AX231" i="222" s="1"/>
  <c r="AZ231" i="222" s="1"/>
  <c r="F231" i="222"/>
  <c r="AW230" i="222"/>
  <c r="AV230" i="222"/>
  <c r="AU230" i="222"/>
  <c r="AT230" i="222"/>
  <c r="AS230" i="222"/>
  <c r="AR230" i="222"/>
  <c r="AQ230" i="222"/>
  <c r="AP230" i="222"/>
  <c r="AO230" i="222"/>
  <c r="AN230" i="222"/>
  <c r="AM230" i="222"/>
  <c r="AL230" i="222"/>
  <c r="AK230" i="222"/>
  <c r="AJ230" i="222"/>
  <c r="AI230" i="222"/>
  <c r="AH230" i="222"/>
  <c r="AG230" i="222"/>
  <c r="AF230" i="222"/>
  <c r="AE230" i="222"/>
  <c r="AD230" i="222"/>
  <c r="AC230" i="222"/>
  <c r="AB230" i="222"/>
  <c r="AA230" i="222"/>
  <c r="Z230" i="222"/>
  <c r="Y230" i="222"/>
  <c r="X230" i="222"/>
  <c r="W230" i="222"/>
  <c r="V230" i="222"/>
  <c r="U230" i="222"/>
  <c r="T230" i="222"/>
  <c r="S230" i="222"/>
  <c r="AX230" i="222" s="1"/>
  <c r="AZ230" i="222" s="1"/>
  <c r="AW228" i="222"/>
  <c r="AV228" i="222"/>
  <c r="AU228" i="222"/>
  <c r="AT228" i="222"/>
  <c r="AS228" i="222"/>
  <c r="AR228" i="222"/>
  <c r="AQ228" i="222"/>
  <c r="AP228" i="222"/>
  <c r="AO228" i="222"/>
  <c r="AN228" i="222"/>
  <c r="AM228" i="222"/>
  <c r="AL228" i="222"/>
  <c r="AK228" i="222"/>
  <c r="AJ228" i="222"/>
  <c r="AI228" i="222"/>
  <c r="AH228" i="222"/>
  <c r="AG228" i="222"/>
  <c r="AF228" i="222"/>
  <c r="AE228" i="222"/>
  <c r="AD228" i="222"/>
  <c r="AC228" i="222"/>
  <c r="AB228" i="222"/>
  <c r="AA228" i="222"/>
  <c r="Z228" i="222"/>
  <c r="Y228" i="222"/>
  <c r="X228" i="222"/>
  <c r="W228" i="222"/>
  <c r="V228" i="222"/>
  <c r="U228" i="222"/>
  <c r="T228" i="222"/>
  <c r="S228" i="222"/>
  <c r="F228" i="222"/>
  <c r="AW227" i="222"/>
  <c r="AV227" i="222"/>
  <c r="AU227" i="222"/>
  <c r="AT227" i="222"/>
  <c r="AS227" i="222"/>
  <c r="AR227" i="222"/>
  <c r="AQ227" i="222"/>
  <c r="AP227" i="222"/>
  <c r="AO227" i="222"/>
  <c r="AN227" i="222"/>
  <c r="AM227" i="222"/>
  <c r="AL227" i="222"/>
  <c r="AK227" i="222"/>
  <c r="AJ227" i="222"/>
  <c r="AI227" i="222"/>
  <c r="AH227" i="222"/>
  <c r="AG227" i="222"/>
  <c r="AF227" i="222"/>
  <c r="AE227" i="222"/>
  <c r="AD227" i="222"/>
  <c r="AC227" i="222"/>
  <c r="AB227" i="222"/>
  <c r="AA227" i="222"/>
  <c r="Z227" i="222"/>
  <c r="Y227" i="222"/>
  <c r="X227" i="222"/>
  <c r="W227" i="222"/>
  <c r="V227" i="222"/>
  <c r="U227" i="222"/>
  <c r="T227" i="222"/>
  <c r="S227" i="222"/>
  <c r="AW225" i="222"/>
  <c r="AV225" i="222"/>
  <c r="AU225" i="222"/>
  <c r="AT225" i="222"/>
  <c r="AS225" i="222"/>
  <c r="AR225" i="222"/>
  <c r="AQ225" i="222"/>
  <c r="AP225" i="222"/>
  <c r="AO225" i="222"/>
  <c r="AN225" i="222"/>
  <c r="AM225" i="222"/>
  <c r="AL225" i="222"/>
  <c r="AK225" i="222"/>
  <c r="AJ225" i="222"/>
  <c r="AI225" i="222"/>
  <c r="AH225" i="222"/>
  <c r="AG225" i="222"/>
  <c r="AF225" i="222"/>
  <c r="AE225" i="222"/>
  <c r="AD225" i="222"/>
  <c r="AC225" i="222"/>
  <c r="AB225" i="222"/>
  <c r="AA225" i="222"/>
  <c r="Z225" i="222"/>
  <c r="Y225" i="222"/>
  <c r="X225" i="222"/>
  <c r="W225" i="222"/>
  <c r="V225" i="222"/>
  <c r="U225" i="222"/>
  <c r="T225" i="222"/>
  <c r="S225" i="222"/>
  <c r="AX225" i="222" s="1"/>
  <c r="AZ225" i="222" s="1"/>
  <c r="F225" i="222"/>
  <c r="AW224" i="222"/>
  <c r="AV224" i="222"/>
  <c r="AU224" i="222"/>
  <c r="AT224" i="222"/>
  <c r="AS224" i="222"/>
  <c r="AR224" i="222"/>
  <c r="AQ224" i="222"/>
  <c r="AP224" i="222"/>
  <c r="AO224" i="222"/>
  <c r="AN224" i="222"/>
  <c r="AM224" i="222"/>
  <c r="AL224" i="222"/>
  <c r="AK224" i="222"/>
  <c r="AJ224" i="222"/>
  <c r="AI224" i="222"/>
  <c r="AH224" i="222"/>
  <c r="AG224" i="222"/>
  <c r="AF224" i="222"/>
  <c r="AE224" i="222"/>
  <c r="AD224" i="222"/>
  <c r="AC224" i="222"/>
  <c r="AB224" i="222"/>
  <c r="AA224" i="222"/>
  <c r="Z224" i="222"/>
  <c r="Y224" i="222"/>
  <c r="X224" i="222"/>
  <c r="W224" i="222"/>
  <c r="V224" i="222"/>
  <c r="U224" i="222"/>
  <c r="T224" i="222"/>
  <c r="S224" i="222"/>
  <c r="AX224" i="222" s="1"/>
  <c r="AZ224" i="222" s="1"/>
  <c r="AW222" i="222"/>
  <c r="AV222" i="222"/>
  <c r="AU222" i="222"/>
  <c r="AT222" i="222"/>
  <c r="AS222" i="222"/>
  <c r="AR222" i="222"/>
  <c r="AQ222" i="222"/>
  <c r="AP222" i="222"/>
  <c r="AO222" i="222"/>
  <c r="AN222" i="222"/>
  <c r="AM222" i="222"/>
  <c r="AL222" i="222"/>
  <c r="AK222" i="222"/>
  <c r="AJ222" i="222"/>
  <c r="AI222" i="222"/>
  <c r="AH222" i="222"/>
  <c r="AG222" i="222"/>
  <c r="AF222" i="222"/>
  <c r="AE222" i="222"/>
  <c r="AD222" i="222"/>
  <c r="AC222" i="222"/>
  <c r="AB222" i="222"/>
  <c r="AA222" i="222"/>
  <c r="Z222" i="222"/>
  <c r="Y222" i="222"/>
  <c r="X222" i="222"/>
  <c r="W222" i="222"/>
  <c r="V222" i="222"/>
  <c r="U222" i="222"/>
  <c r="T222" i="222"/>
  <c r="S222" i="222"/>
  <c r="F222" i="222"/>
  <c r="AW221" i="222"/>
  <c r="AV221" i="222"/>
  <c r="AU221" i="222"/>
  <c r="AT221" i="222"/>
  <c r="AS221" i="222"/>
  <c r="AR221" i="222"/>
  <c r="AQ221" i="222"/>
  <c r="AP221" i="222"/>
  <c r="AO221" i="222"/>
  <c r="AN221" i="222"/>
  <c r="AM221" i="222"/>
  <c r="AL221" i="222"/>
  <c r="AK221" i="222"/>
  <c r="AJ221" i="222"/>
  <c r="AI221" i="222"/>
  <c r="AH221" i="222"/>
  <c r="AG221" i="222"/>
  <c r="AF221" i="222"/>
  <c r="AE221" i="222"/>
  <c r="AD221" i="222"/>
  <c r="AC221" i="222"/>
  <c r="AB221" i="222"/>
  <c r="AA221" i="222"/>
  <c r="Z221" i="222"/>
  <c r="Y221" i="222"/>
  <c r="X221" i="222"/>
  <c r="W221" i="222"/>
  <c r="V221" i="222"/>
  <c r="U221" i="222"/>
  <c r="T221" i="222"/>
  <c r="S221" i="222"/>
  <c r="AW219" i="222"/>
  <c r="AV219" i="222"/>
  <c r="AU219" i="222"/>
  <c r="AT219" i="222"/>
  <c r="AS219" i="222"/>
  <c r="AR219" i="222"/>
  <c r="AQ219" i="222"/>
  <c r="AP219" i="222"/>
  <c r="AO219" i="222"/>
  <c r="AN219" i="222"/>
  <c r="AM219" i="222"/>
  <c r="AL219" i="222"/>
  <c r="AK219" i="222"/>
  <c r="AJ219" i="222"/>
  <c r="AI219" i="222"/>
  <c r="AH219" i="222"/>
  <c r="AG219" i="222"/>
  <c r="AF219" i="222"/>
  <c r="AE219" i="222"/>
  <c r="AD219" i="222"/>
  <c r="AC219" i="222"/>
  <c r="AB219" i="222"/>
  <c r="AA219" i="222"/>
  <c r="Z219" i="222"/>
  <c r="Y219" i="222"/>
  <c r="X219" i="222"/>
  <c r="W219" i="222"/>
  <c r="V219" i="222"/>
  <c r="U219" i="222"/>
  <c r="T219" i="222"/>
  <c r="S219" i="222"/>
  <c r="AX219" i="222" s="1"/>
  <c r="AZ219" i="222" s="1"/>
  <c r="F219" i="222"/>
  <c r="AW218" i="222"/>
  <c r="AV218" i="222"/>
  <c r="AU218" i="222"/>
  <c r="AT218" i="222"/>
  <c r="AS218" i="222"/>
  <c r="AR218" i="222"/>
  <c r="AQ218" i="222"/>
  <c r="AP218" i="222"/>
  <c r="AO218" i="222"/>
  <c r="AN218" i="222"/>
  <c r="AM218" i="222"/>
  <c r="AL218" i="222"/>
  <c r="AK218" i="222"/>
  <c r="AJ218" i="222"/>
  <c r="AI218" i="222"/>
  <c r="AH218" i="222"/>
  <c r="AG218" i="222"/>
  <c r="AF218" i="222"/>
  <c r="AE218" i="222"/>
  <c r="AD218" i="222"/>
  <c r="AC218" i="222"/>
  <c r="AB218" i="222"/>
  <c r="AA218" i="222"/>
  <c r="Z218" i="222"/>
  <c r="Y218" i="222"/>
  <c r="X218" i="222"/>
  <c r="W218" i="222"/>
  <c r="V218" i="222"/>
  <c r="U218" i="222"/>
  <c r="T218" i="222"/>
  <c r="S218" i="222"/>
  <c r="AX218" i="222" s="1"/>
  <c r="AZ218" i="222" s="1"/>
  <c r="AW216" i="222"/>
  <c r="AV216" i="222"/>
  <c r="AU216" i="222"/>
  <c r="AT216" i="222"/>
  <c r="AS216" i="222"/>
  <c r="AR216" i="222"/>
  <c r="AQ216" i="222"/>
  <c r="AP216" i="222"/>
  <c r="AO216" i="222"/>
  <c r="AN216" i="222"/>
  <c r="AM216" i="222"/>
  <c r="AL216" i="222"/>
  <c r="AK216" i="222"/>
  <c r="AJ216" i="222"/>
  <c r="AI216" i="222"/>
  <c r="AH216" i="222"/>
  <c r="AG216" i="222"/>
  <c r="AF216" i="222"/>
  <c r="AE216" i="222"/>
  <c r="AD216" i="222"/>
  <c r="AC216" i="222"/>
  <c r="AB216" i="222"/>
  <c r="AA216" i="222"/>
  <c r="Z216" i="222"/>
  <c r="Y216" i="222"/>
  <c r="X216" i="222"/>
  <c r="W216" i="222"/>
  <c r="V216" i="222"/>
  <c r="U216" i="222"/>
  <c r="T216" i="222"/>
  <c r="S216" i="222"/>
  <c r="F216" i="222"/>
  <c r="AW215" i="222"/>
  <c r="AV215" i="222"/>
  <c r="AU215" i="222"/>
  <c r="AT215" i="222"/>
  <c r="AS215" i="222"/>
  <c r="AR215" i="222"/>
  <c r="AQ215" i="222"/>
  <c r="AP215" i="222"/>
  <c r="AO215" i="222"/>
  <c r="AN215" i="222"/>
  <c r="AM215" i="222"/>
  <c r="AL215" i="222"/>
  <c r="AK215" i="222"/>
  <c r="AJ215" i="222"/>
  <c r="AI215" i="222"/>
  <c r="AH215" i="222"/>
  <c r="AG215" i="222"/>
  <c r="AF215" i="222"/>
  <c r="AE215" i="222"/>
  <c r="AD215" i="222"/>
  <c r="AC215" i="222"/>
  <c r="AB215" i="222"/>
  <c r="AA215" i="222"/>
  <c r="Z215" i="222"/>
  <c r="Y215" i="222"/>
  <c r="X215" i="222"/>
  <c r="W215" i="222"/>
  <c r="V215" i="222"/>
  <c r="U215" i="222"/>
  <c r="T215" i="222"/>
  <c r="S215" i="222"/>
  <c r="AW213" i="222"/>
  <c r="AV213" i="222"/>
  <c r="AU213" i="222"/>
  <c r="AT213" i="222"/>
  <c r="AS213" i="222"/>
  <c r="AR213" i="222"/>
  <c r="AQ213" i="222"/>
  <c r="AP213" i="222"/>
  <c r="AO213" i="222"/>
  <c r="AN213" i="222"/>
  <c r="AM213" i="222"/>
  <c r="AL213" i="222"/>
  <c r="AK213" i="222"/>
  <c r="AJ213" i="222"/>
  <c r="AI213" i="222"/>
  <c r="AH213" i="222"/>
  <c r="AG213" i="222"/>
  <c r="AF213" i="222"/>
  <c r="AE213" i="222"/>
  <c r="AD213" i="222"/>
  <c r="AC213" i="222"/>
  <c r="AB213" i="222"/>
  <c r="AA213" i="222"/>
  <c r="Z213" i="222"/>
  <c r="Y213" i="222"/>
  <c r="X213" i="222"/>
  <c r="W213" i="222"/>
  <c r="V213" i="222"/>
  <c r="U213" i="222"/>
  <c r="T213" i="222"/>
  <c r="S213" i="222"/>
  <c r="AX213" i="222" s="1"/>
  <c r="AZ213" i="222" s="1"/>
  <c r="F213" i="222"/>
  <c r="AW212" i="222"/>
  <c r="AV212" i="222"/>
  <c r="AU212" i="222"/>
  <c r="AT212" i="222"/>
  <c r="AS212" i="222"/>
  <c r="AR212" i="222"/>
  <c r="AQ212" i="222"/>
  <c r="AP212" i="222"/>
  <c r="AO212" i="222"/>
  <c r="AN212" i="222"/>
  <c r="AM212" i="222"/>
  <c r="AL212" i="222"/>
  <c r="AK212" i="222"/>
  <c r="AJ212" i="222"/>
  <c r="AI212" i="222"/>
  <c r="AH212" i="222"/>
  <c r="AG212" i="222"/>
  <c r="AF212" i="222"/>
  <c r="AE212" i="222"/>
  <c r="AD212" i="222"/>
  <c r="AC212" i="222"/>
  <c r="AB212" i="222"/>
  <c r="AA212" i="222"/>
  <c r="Z212" i="222"/>
  <c r="Y212" i="222"/>
  <c r="X212" i="222"/>
  <c r="W212" i="222"/>
  <c r="V212" i="222"/>
  <c r="U212" i="222"/>
  <c r="T212" i="222"/>
  <c r="S212" i="222"/>
  <c r="AX212" i="222" s="1"/>
  <c r="AZ212" i="222" s="1"/>
  <c r="AW210" i="222"/>
  <c r="AV210" i="222"/>
  <c r="AU210" i="222"/>
  <c r="AT210" i="222"/>
  <c r="AS210" i="222"/>
  <c r="AR210" i="222"/>
  <c r="AQ210" i="222"/>
  <c r="AP210" i="222"/>
  <c r="AO210" i="222"/>
  <c r="AN210" i="222"/>
  <c r="AM210" i="222"/>
  <c r="AL210" i="222"/>
  <c r="AK210" i="222"/>
  <c r="AJ210" i="222"/>
  <c r="AI210" i="222"/>
  <c r="AH210" i="222"/>
  <c r="AG210" i="222"/>
  <c r="AF210" i="222"/>
  <c r="AE210" i="222"/>
  <c r="AD210" i="222"/>
  <c r="AC210" i="222"/>
  <c r="AB210" i="222"/>
  <c r="AA210" i="222"/>
  <c r="Z210" i="222"/>
  <c r="Y210" i="222"/>
  <c r="X210" i="222"/>
  <c r="W210" i="222"/>
  <c r="V210" i="222"/>
  <c r="U210" i="222"/>
  <c r="T210" i="222"/>
  <c r="S210" i="222"/>
  <c r="F210" i="222"/>
  <c r="AW209" i="222"/>
  <c r="AV209" i="222"/>
  <c r="AU209" i="222"/>
  <c r="AT209" i="222"/>
  <c r="AS209" i="222"/>
  <c r="AR209" i="222"/>
  <c r="AQ209" i="222"/>
  <c r="AP209" i="222"/>
  <c r="AO209" i="222"/>
  <c r="AN209" i="222"/>
  <c r="AM209" i="222"/>
  <c r="AL209" i="222"/>
  <c r="AK209" i="222"/>
  <c r="AJ209" i="222"/>
  <c r="AI209" i="222"/>
  <c r="AH209" i="222"/>
  <c r="AG209" i="222"/>
  <c r="AF209" i="222"/>
  <c r="AE209" i="222"/>
  <c r="AD209" i="222"/>
  <c r="AC209" i="222"/>
  <c r="AB209" i="222"/>
  <c r="AA209" i="222"/>
  <c r="Z209" i="222"/>
  <c r="Y209" i="222"/>
  <c r="X209" i="222"/>
  <c r="W209" i="222"/>
  <c r="V209" i="222"/>
  <c r="U209" i="222"/>
  <c r="T209" i="222"/>
  <c r="S209" i="222"/>
  <c r="AW207" i="222"/>
  <c r="AV207" i="222"/>
  <c r="AU207" i="222"/>
  <c r="AT207" i="222"/>
  <c r="AS207" i="222"/>
  <c r="AR207" i="222"/>
  <c r="AQ207" i="222"/>
  <c r="AP207" i="222"/>
  <c r="AO207" i="222"/>
  <c r="AN207" i="222"/>
  <c r="AM207" i="222"/>
  <c r="AL207" i="222"/>
  <c r="AK207" i="222"/>
  <c r="AJ207" i="222"/>
  <c r="AI207" i="222"/>
  <c r="AH207" i="222"/>
  <c r="AG207" i="222"/>
  <c r="AF207" i="222"/>
  <c r="AE207" i="222"/>
  <c r="AD207" i="222"/>
  <c r="AC207" i="222"/>
  <c r="AB207" i="222"/>
  <c r="AA207" i="222"/>
  <c r="Z207" i="222"/>
  <c r="Y207" i="222"/>
  <c r="X207" i="222"/>
  <c r="W207" i="222"/>
  <c r="V207" i="222"/>
  <c r="U207" i="222"/>
  <c r="T207" i="222"/>
  <c r="S207" i="222"/>
  <c r="AX207" i="222" s="1"/>
  <c r="AZ207" i="222" s="1"/>
  <c r="F207" i="222"/>
  <c r="AW206" i="222"/>
  <c r="AV206" i="222"/>
  <c r="AU206" i="222"/>
  <c r="AT206" i="222"/>
  <c r="AS206" i="222"/>
  <c r="AR206" i="222"/>
  <c r="AQ206" i="222"/>
  <c r="AP206" i="222"/>
  <c r="AO206" i="222"/>
  <c r="AN206" i="222"/>
  <c r="AM206" i="222"/>
  <c r="AL206" i="222"/>
  <c r="AK206" i="222"/>
  <c r="AJ206" i="222"/>
  <c r="AI206" i="222"/>
  <c r="AH206" i="222"/>
  <c r="AG206" i="222"/>
  <c r="AF206" i="222"/>
  <c r="AE206" i="222"/>
  <c r="AD206" i="222"/>
  <c r="AC206" i="222"/>
  <c r="AB206" i="222"/>
  <c r="AA206" i="222"/>
  <c r="Z206" i="222"/>
  <c r="Y206" i="222"/>
  <c r="X206" i="222"/>
  <c r="W206" i="222"/>
  <c r="V206" i="222"/>
  <c r="U206" i="222"/>
  <c r="T206" i="222"/>
  <c r="S206" i="222"/>
  <c r="AX206" i="222" s="1"/>
  <c r="AZ206" i="222" s="1"/>
  <c r="AW204" i="222"/>
  <c r="AV204" i="222"/>
  <c r="AU204" i="222"/>
  <c r="AT204" i="222"/>
  <c r="AS204" i="222"/>
  <c r="AR204" i="222"/>
  <c r="AQ204" i="222"/>
  <c r="AP204" i="222"/>
  <c r="AO204" i="222"/>
  <c r="AN204" i="222"/>
  <c r="AM204" i="222"/>
  <c r="AL204" i="222"/>
  <c r="AK204" i="222"/>
  <c r="AJ204" i="222"/>
  <c r="AI204" i="222"/>
  <c r="AH204" i="222"/>
  <c r="AG204" i="222"/>
  <c r="AF204" i="222"/>
  <c r="AE204" i="222"/>
  <c r="AD204" i="222"/>
  <c r="AC204" i="222"/>
  <c r="AB204" i="222"/>
  <c r="AA204" i="222"/>
  <c r="Z204" i="222"/>
  <c r="Y204" i="222"/>
  <c r="X204" i="222"/>
  <c r="W204" i="222"/>
  <c r="V204" i="222"/>
  <c r="U204" i="222"/>
  <c r="T204" i="222"/>
  <c r="S204" i="222"/>
  <c r="F204" i="222"/>
  <c r="AW203" i="222"/>
  <c r="AV203" i="222"/>
  <c r="AU203" i="222"/>
  <c r="AT203" i="222"/>
  <c r="AS203" i="222"/>
  <c r="AR203" i="222"/>
  <c r="AQ203" i="222"/>
  <c r="AP203" i="222"/>
  <c r="AO203" i="222"/>
  <c r="AN203" i="222"/>
  <c r="AM203" i="222"/>
  <c r="AL203" i="222"/>
  <c r="AK203" i="222"/>
  <c r="AJ203" i="222"/>
  <c r="AI203" i="222"/>
  <c r="AH203" i="222"/>
  <c r="AG203" i="222"/>
  <c r="AF203" i="222"/>
  <c r="AE203" i="222"/>
  <c r="AD203" i="222"/>
  <c r="AC203" i="222"/>
  <c r="AB203" i="222"/>
  <c r="AA203" i="222"/>
  <c r="Z203" i="222"/>
  <c r="Y203" i="222"/>
  <c r="X203" i="222"/>
  <c r="W203" i="222"/>
  <c r="V203" i="222"/>
  <c r="U203" i="222"/>
  <c r="T203" i="222"/>
  <c r="S203" i="222"/>
  <c r="AX203" i="222" s="1"/>
  <c r="AZ203" i="222" s="1"/>
  <c r="AW201" i="222"/>
  <c r="AV201" i="222"/>
  <c r="AU201" i="222"/>
  <c r="AT201" i="222"/>
  <c r="AS201" i="222"/>
  <c r="AR201" i="222"/>
  <c r="AQ201" i="222"/>
  <c r="AP201" i="222"/>
  <c r="AO201" i="222"/>
  <c r="AN201" i="222"/>
  <c r="AM201" i="222"/>
  <c r="AL201" i="222"/>
  <c r="AK201" i="222"/>
  <c r="AJ201" i="222"/>
  <c r="AI201" i="222"/>
  <c r="AH201" i="222"/>
  <c r="AG201" i="222"/>
  <c r="AF201" i="222"/>
  <c r="AE201" i="222"/>
  <c r="AD201" i="222"/>
  <c r="AC201" i="222"/>
  <c r="AB201" i="222"/>
  <c r="AA201" i="222"/>
  <c r="Z201" i="222"/>
  <c r="Y201" i="222"/>
  <c r="X201" i="222"/>
  <c r="W201" i="222"/>
  <c r="V201" i="222"/>
  <c r="U201" i="222"/>
  <c r="T201" i="222"/>
  <c r="S201" i="222"/>
  <c r="F201" i="222"/>
  <c r="AW200" i="222"/>
  <c r="AV200" i="222"/>
  <c r="AU200" i="222"/>
  <c r="AT200" i="222"/>
  <c r="AS200" i="222"/>
  <c r="AR200" i="222"/>
  <c r="AQ200" i="222"/>
  <c r="AP200" i="222"/>
  <c r="AO200" i="222"/>
  <c r="AN200" i="222"/>
  <c r="AM200" i="222"/>
  <c r="AL200" i="222"/>
  <c r="AK200" i="222"/>
  <c r="AJ200" i="222"/>
  <c r="AI200" i="222"/>
  <c r="AH200" i="222"/>
  <c r="AG200" i="222"/>
  <c r="AF200" i="222"/>
  <c r="AE200" i="222"/>
  <c r="AD200" i="222"/>
  <c r="AC200" i="222"/>
  <c r="AB200" i="222"/>
  <c r="AA200" i="222"/>
  <c r="Z200" i="222"/>
  <c r="Y200" i="222"/>
  <c r="X200" i="222"/>
  <c r="W200" i="222"/>
  <c r="V200" i="222"/>
  <c r="U200" i="222"/>
  <c r="T200" i="222"/>
  <c r="S200" i="222"/>
  <c r="AW198" i="222"/>
  <c r="AV198" i="222"/>
  <c r="AU198" i="222"/>
  <c r="AT198" i="222"/>
  <c r="AS198" i="222"/>
  <c r="AR198" i="222"/>
  <c r="AQ198" i="222"/>
  <c r="AP198" i="222"/>
  <c r="AO198" i="222"/>
  <c r="AN198" i="222"/>
  <c r="AM198" i="222"/>
  <c r="AL198" i="222"/>
  <c r="AK198" i="222"/>
  <c r="AJ198" i="222"/>
  <c r="AI198" i="222"/>
  <c r="AH198" i="222"/>
  <c r="AG198" i="222"/>
  <c r="AF198" i="222"/>
  <c r="AE198" i="222"/>
  <c r="AD198" i="222"/>
  <c r="AC198" i="222"/>
  <c r="AB198" i="222"/>
  <c r="AA198" i="222"/>
  <c r="Z198" i="222"/>
  <c r="Y198" i="222"/>
  <c r="X198" i="222"/>
  <c r="W198" i="222"/>
  <c r="V198" i="222"/>
  <c r="U198" i="222"/>
  <c r="T198" i="222"/>
  <c r="S198" i="222"/>
  <c r="AX198" i="222" s="1"/>
  <c r="AZ198" i="222" s="1"/>
  <c r="F198" i="222"/>
  <c r="AW197" i="222"/>
  <c r="AV197" i="222"/>
  <c r="AU197" i="222"/>
  <c r="AT197" i="222"/>
  <c r="AS197" i="222"/>
  <c r="AR197" i="222"/>
  <c r="AQ197" i="222"/>
  <c r="AP197" i="222"/>
  <c r="AO197" i="222"/>
  <c r="AN197" i="222"/>
  <c r="AM197" i="222"/>
  <c r="AL197" i="222"/>
  <c r="AK197" i="222"/>
  <c r="AJ197" i="222"/>
  <c r="AI197" i="222"/>
  <c r="AH197" i="222"/>
  <c r="AG197" i="222"/>
  <c r="AF197" i="222"/>
  <c r="AE197" i="222"/>
  <c r="AD197" i="222"/>
  <c r="AC197" i="222"/>
  <c r="AB197" i="222"/>
  <c r="AA197" i="222"/>
  <c r="Z197" i="222"/>
  <c r="Y197" i="222"/>
  <c r="X197" i="222"/>
  <c r="W197" i="222"/>
  <c r="V197" i="222"/>
  <c r="U197" i="222"/>
  <c r="T197" i="222"/>
  <c r="S197" i="222"/>
  <c r="AX197" i="222" s="1"/>
  <c r="AZ197" i="222" s="1"/>
  <c r="AW195" i="222"/>
  <c r="AV195" i="222"/>
  <c r="AU195" i="222"/>
  <c r="AT195" i="222"/>
  <c r="AS195" i="222"/>
  <c r="AR195" i="222"/>
  <c r="AQ195" i="222"/>
  <c r="AP195" i="222"/>
  <c r="AO195" i="222"/>
  <c r="AN195" i="222"/>
  <c r="AM195" i="222"/>
  <c r="AL195" i="222"/>
  <c r="AK195" i="222"/>
  <c r="AJ195" i="222"/>
  <c r="AI195" i="222"/>
  <c r="AH195" i="222"/>
  <c r="AG195" i="222"/>
  <c r="AF195" i="222"/>
  <c r="AE195" i="222"/>
  <c r="AD195" i="222"/>
  <c r="AC195" i="222"/>
  <c r="AB195" i="222"/>
  <c r="AA195" i="222"/>
  <c r="Z195" i="222"/>
  <c r="Y195" i="222"/>
  <c r="X195" i="222"/>
  <c r="W195" i="222"/>
  <c r="V195" i="222"/>
  <c r="U195" i="222"/>
  <c r="T195" i="222"/>
  <c r="S195" i="222"/>
  <c r="F195" i="222"/>
  <c r="AW194" i="222"/>
  <c r="AV194" i="222"/>
  <c r="AU194" i="222"/>
  <c r="AT194" i="222"/>
  <c r="AS194" i="222"/>
  <c r="AR194" i="222"/>
  <c r="AQ194" i="222"/>
  <c r="AP194" i="222"/>
  <c r="AO194" i="222"/>
  <c r="AN194" i="222"/>
  <c r="AM194" i="222"/>
  <c r="AL194" i="222"/>
  <c r="AK194" i="222"/>
  <c r="AJ194" i="222"/>
  <c r="AI194" i="222"/>
  <c r="AH194" i="222"/>
  <c r="AG194" i="222"/>
  <c r="AF194" i="222"/>
  <c r="AE194" i="222"/>
  <c r="AD194" i="222"/>
  <c r="AC194" i="222"/>
  <c r="AB194" i="222"/>
  <c r="AA194" i="222"/>
  <c r="Z194" i="222"/>
  <c r="Y194" i="222"/>
  <c r="X194" i="222"/>
  <c r="W194" i="222"/>
  <c r="V194" i="222"/>
  <c r="U194" i="222"/>
  <c r="T194" i="222"/>
  <c r="S194" i="222"/>
  <c r="AW192" i="222"/>
  <c r="AV192" i="222"/>
  <c r="AU192" i="222"/>
  <c r="AT192" i="222"/>
  <c r="AS192" i="222"/>
  <c r="AR192" i="222"/>
  <c r="AQ192" i="222"/>
  <c r="AP192" i="222"/>
  <c r="AO192" i="222"/>
  <c r="AN192" i="222"/>
  <c r="AM192" i="222"/>
  <c r="AL192" i="222"/>
  <c r="AK192" i="222"/>
  <c r="AJ192" i="222"/>
  <c r="AI192" i="222"/>
  <c r="AH192" i="222"/>
  <c r="AG192" i="222"/>
  <c r="AF192" i="222"/>
  <c r="AE192" i="222"/>
  <c r="AD192" i="222"/>
  <c r="AC192" i="222"/>
  <c r="AB192" i="222"/>
  <c r="AA192" i="222"/>
  <c r="Z192" i="222"/>
  <c r="Y192" i="222"/>
  <c r="X192" i="222"/>
  <c r="W192" i="222"/>
  <c r="V192" i="222"/>
  <c r="U192" i="222"/>
  <c r="T192" i="222"/>
  <c r="S192" i="222"/>
  <c r="AX192" i="222" s="1"/>
  <c r="AZ192" i="222" s="1"/>
  <c r="F192" i="222"/>
  <c r="AW191" i="222"/>
  <c r="AV191" i="222"/>
  <c r="AU191" i="222"/>
  <c r="AT191" i="222"/>
  <c r="AS191" i="222"/>
  <c r="AR191" i="222"/>
  <c r="AQ191" i="222"/>
  <c r="AP191" i="222"/>
  <c r="AO191" i="222"/>
  <c r="AN191" i="222"/>
  <c r="AM191" i="222"/>
  <c r="AL191" i="222"/>
  <c r="AK191" i="222"/>
  <c r="AJ191" i="222"/>
  <c r="AI191" i="222"/>
  <c r="AH191" i="222"/>
  <c r="AG191" i="222"/>
  <c r="AF191" i="222"/>
  <c r="AE191" i="222"/>
  <c r="AD191" i="222"/>
  <c r="AC191" i="222"/>
  <c r="AB191" i="222"/>
  <c r="AA191" i="222"/>
  <c r="Z191" i="222"/>
  <c r="Y191" i="222"/>
  <c r="X191" i="222"/>
  <c r="W191" i="222"/>
  <c r="V191" i="222"/>
  <c r="U191" i="222"/>
  <c r="T191" i="222"/>
  <c r="S191" i="222"/>
  <c r="AX191" i="222" s="1"/>
  <c r="AZ191" i="222" s="1"/>
  <c r="AW189" i="222"/>
  <c r="AV189" i="222"/>
  <c r="AU189" i="222"/>
  <c r="AT189" i="222"/>
  <c r="AS189" i="222"/>
  <c r="AR189" i="222"/>
  <c r="AQ189" i="222"/>
  <c r="AP189" i="222"/>
  <c r="AO189" i="222"/>
  <c r="AN189" i="222"/>
  <c r="AM189" i="222"/>
  <c r="AL189" i="222"/>
  <c r="AK189" i="222"/>
  <c r="AJ189" i="222"/>
  <c r="AI189" i="222"/>
  <c r="AH189" i="222"/>
  <c r="AG189" i="222"/>
  <c r="AF189" i="222"/>
  <c r="AE189" i="222"/>
  <c r="AD189" i="222"/>
  <c r="AC189" i="222"/>
  <c r="AB189" i="222"/>
  <c r="AA189" i="222"/>
  <c r="Z189" i="222"/>
  <c r="Y189" i="222"/>
  <c r="X189" i="222"/>
  <c r="W189" i="222"/>
  <c r="V189" i="222"/>
  <c r="U189" i="222"/>
  <c r="T189" i="222"/>
  <c r="S189" i="222"/>
  <c r="F189" i="222"/>
  <c r="AW188" i="222"/>
  <c r="AV188" i="222"/>
  <c r="AU188" i="222"/>
  <c r="AT188" i="222"/>
  <c r="AS188" i="222"/>
  <c r="AR188" i="222"/>
  <c r="AQ188" i="222"/>
  <c r="AP188" i="222"/>
  <c r="AO188" i="222"/>
  <c r="AN188" i="222"/>
  <c r="AM188" i="222"/>
  <c r="AL188" i="222"/>
  <c r="AK188" i="222"/>
  <c r="AJ188" i="222"/>
  <c r="AI188" i="222"/>
  <c r="AH188" i="222"/>
  <c r="AG188" i="222"/>
  <c r="AF188" i="222"/>
  <c r="AE188" i="222"/>
  <c r="AD188" i="222"/>
  <c r="AC188" i="222"/>
  <c r="AB188" i="222"/>
  <c r="AA188" i="222"/>
  <c r="Z188" i="222"/>
  <c r="Y188" i="222"/>
  <c r="X188" i="222"/>
  <c r="W188" i="222"/>
  <c r="V188" i="222"/>
  <c r="U188" i="222"/>
  <c r="T188" i="222"/>
  <c r="S188" i="222"/>
  <c r="AW186" i="222"/>
  <c r="AV186" i="222"/>
  <c r="AU186" i="222"/>
  <c r="AT186" i="222"/>
  <c r="AS186" i="222"/>
  <c r="AR186" i="222"/>
  <c r="AQ186" i="222"/>
  <c r="AP186" i="222"/>
  <c r="AO186" i="222"/>
  <c r="AN186" i="222"/>
  <c r="AM186" i="222"/>
  <c r="AL186" i="222"/>
  <c r="AK186" i="222"/>
  <c r="AJ186" i="222"/>
  <c r="AI186" i="222"/>
  <c r="AH186" i="222"/>
  <c r="AG186" i="222"/>
  <c r="AF186" i="222"/>
  <c r="AE186" i="222"/>
  <c r="AD186" i="222"/>
  <c r="AC186" i="222"/>
  <c r="AB186" i="222"/>
  <c r="AA186" i="222"/>
  <c r="Z186" i="222"/>
  <c r="Y186" i="222"/>
  <c r="X186" i="222"/>
  <c r="W186" i="222"/>
  <c r="V186" i="222"/>
  <c r="U186" i="222"/>
  <c r="T186" i="222"/>
  <c r="S186" i="222"/>
  <c r="AX186" i="222" s="1"/>
  <c r="AZ186" i="222" s="1"/>
  <c r="F186" i="222"/>
  <c r="AW185" i="222"/>
  <c r="AV185" i="222"/>
  <c r="AU185" i="222"/>
  <c r="AT185" i="222"/>
  <c r="AS185" i="222"/>
  <c r="AR185" i="222"/>
  <c r="AQ185" i="222"/>
  <c r="AP185" i="222"/>
  <c r="AO185" i="222"/>
  <c r="AN185" i="222"/>
  <c r="AM185" i="222"/>
  <c r="AL185" i="222"/>
  <c r="AK185" i="222"/>
  <c r="AJ185" i="222"/>
  <c r="AI185" i="222"/>
  <c r="AH185" i="222"/>
  <c r="AG185" i="222"/>
  <c r="AF185" i="222"/>
  <c r="AE185" i="222"/>
  <c r="AD185" i="222"/>
  <c r="AC185" i="222"/>
  <c r="AB185" i="222"/>
  <c r="AA185" i="222"/>
  <c r="Z185" i="222"/>
  <c r="Y185" i="222"/>
  <c r="X185" i="222"/>
  <c r="W185" i="222"/>
  <c r="V185" i="222"/>
  <c r="U185" i="222"/>
  <c r="T185" i="222"/>
  <c r="S185" i="222"/>
  <c r="AX185" i="222" s="1"/>
  <c r="AZ185" i="222" s="1"/>
  <c r="AW183" i="222"/>
  <c r="AV183" i="222"/>
  <c r="AU183" i="222"/>
  <c r="AT183" i="222"/>
  <c r="AS183" i="222"/>
  <c r="AR183" i="222"/>
  <c r="AQ183" i="222"/>
  <c r="AP183" i="222"/>
  <c r="AO183" i="222"/>
  <c r="AN183" i="222"/>
  <c r="AM183" i="222"/>
  <c r="AL183" i="222"/>
  <c r="AK183" i="222"/>
  <c r="AJ183" i="222"/>
  <c r="AI183" i="222"/>
  <c r="AH183" i="222"/>
  <c r="AG183" i="222"/>
  <c r="AF183" i="222"/>
  <c r="AE183" i="222"/>
  <c r="AD183" i="222"/>
  <c r="AC183" i="222"/>
  <c r="AB183" i="222"/>
  <c r="AA183" i="222"/>
  <c r="Z183" i="222"/>
  <c r="Y183" i="222"/>
  <c r="X183" i="222"/>
  <c r="W183" i="222"/>
  <c r="V183" i="222"/>
  <c r="U183" i="222"/>
  <c r="T183" i="222"/>
  <c r="S183" i="222"/>
  <c r="F183" i="222"/>
  <c r="AW182" i="222"/>
  <c r="AV182" i="222"/>
  <c r="AU182" i="222"/>
  <c r="AT182" i="222"/>
  <c r="AS182" i="222"/>
  <c r="AR182" i="222"/>
  <c r="AQ182" i="222"/>
  <c r="AP182" i="222"/>
  <c r="AO182" i="222"/>
  <c r="AN182" i="222"/>
  <c r="AM182" i="222"/>
  <c r="AL182" i="222"/>
  <c r="AK182" i="222"/>
  <c r="AJ182" i="222"/>
  <c r="AI182" i="222"/>
  <c r="AH182" i="222"/>
  <c r="AG182" i="222"/>
  <c r="AF182" i="222"/>
  <c r="AE182" i="222"/>
  <c r="AD182" i="222"/>
  <c r="AC182" i="222"/>
  <c r="AB182" i="222"/>
  <c r="AA182" i="222"/>
  <c r="Z182" i="222"/>
  <c r="Y182" i="222"/>
  <c r="X182" i="222"/>
  <c r="W182" i="222"/>
  <c r="V182" i="222"/>
  <c r="U182" i="222"/>
  <c r="T182" i="222"/>
  <c r="S182" i="222"/>
  <c r="AW180" i="222"/>
  <c r="AV180" i="222"/>
  <c r="AU180" i="222"/>
  <c r="AT180" i="222"/>
  <c r="AS180" i="222"/>
  <c r="AR180" i="222"/>
  <c r="AQ180" i="222"/>
  <c r="AP180" i="222"/>
  <c r="AO180" i="222"/>
  <c r="AN180" i="222"/>
  <c r="AM180" i="222"/>
  <c r="AL180" i="222"/>
  <c r="AK180" i="222"/>
  <c r="AJ180" i="222"/>
  <c r="AI180" i="222"/>
  <c r="AH180" i="222"/>
  <c r="AG180" i="222"/>
  <c r="AF180" i="222"/>
  <c r="AE180" i="222"/>
  <c r="AD180" i="222"/>
  <c r="AC180" i="222"/>
  <c r="AB180" i="222"/>
  <c r="AA180" i="222"/>
  <c r="Z180" i="222"/>
  <c r="Y180" i="222"/>
  <c r="X180" i="222"/>
  <c r="W180" i="222"/>
  <c r="V180" i="222"/>
  <c r="U180" i="222"/>
  <c r="T180" i="222"/>
  <c r="S180" i="222"/>
  <c r="AX180" i="222" s="1"/>
  <c r="AZ180" i="222" s="1"/>
  <c r="F180" i="222"/>
  <c r="AW179" i="222"/>
  <c r="AV179" i="222"/>
  <c r="AU179" i="222"/>
  <c r="AT179" i="222"/>
  <c r="AS179" i="222"/>
  <c r="AR179" i="222"/>
  <c r="AQ179" i="222"/>
  <c r="AP179" i="222"/>
  <c r="AO179" i="222"/>
  <c r="AN179" i="222"/>
  <c r="AM179" i="222"/>
  <c r="AL179" i="222"/>
  <c r="AK179" i="222"/>
  <c r="AJ179" i="222"/>
  <c r="AI179" i="222"/>
  <c r="AH179" i="222"/>
  <c r="AG179" i="222"/>
  <c r="AF179" i="222"/>
  <c r="AE179" i="222"/>
  <c r="AD179" i="222"/>
  <c r="AC179" i="222"/>
  <c r="AB179" i="222"/>
  <c r="AA179" i="222"/>
  <c r="Z179" i="222"/>
  <c r="Y179" i="222"/>
  <c r="X179" i="222"/>
  <c r="W179" i="222"/>
  <c r="V179" i="222"/>
  <c r="U179" i="222"/>
  <c r="T179" i="222"/>
  <c r="S179" i="222"/>
  <c r="AX179" i="222" s="1"/>
  <c r="AZ179" i="222" s="1"/>
  <c r="AW177" i="222"/>
  <c r="AV177" i="222"/>
  <c r="AU177" i="222"/>
  <c r="AT177" i="222"/>
  <c r="AS177" i="222"/>
  <c r="AR177" i="222"/>
  <c r="AQ177" i="222"/>
  <c r="AP177" i="222"/>
  <c r="AO177" i="222"/>
  <c r="AN177" i="222"/>
  <c r="AM177" i="222"/>
  <c r="AL177" i="222"/>
  <c r="AK177" i="222"/>
  <c r="AJ177" i="222"/>
  <c r="AI177" i="222"/>
  <c r="AH177" i="222"/>
  <c r="AG177" i="222"/>
  <c r="AF177" i="222"/>
  <c r="AE177" i="222"/>
  <c r="AD177" i="222"/>
  <c r="AC177" i="222"/>
  <c r="AB177" i="222"/>
  <c r="AA177" i="222"/>
  <c r="Z177" i="222"/>
  <c r="Y177" i="222"/>
  <c r="X177" i="222"/>
  <c r="W177" i="222"/>
  <c r="V177" i="222"/>
  <c r="U177" i="222"/>
  <c r="T177" i="222"/>
  <c r="S177" i="222"/>
  <c r="F177" i="222"/>
  <c r="AW176" i="222"/>
  <c r="AV176" i="222"/>
  <c r="AU176" i="222"/>
  <c r="AT176" i="222"/>
  <c r="AS176" i="222"/>
  <c r="AR176" i="222"/>
  <c r="AQ176" i="222"/>
  <c r="AP176" i="222"/>
  <c r="AO176" i="222"/>
  <c r="AN176" i="222"/>
  <c r="AM176" i="222"/>
  <c r="AL176" i="222"/>
  <c r="AK176" i="222"/>
  <c r="AJ176" i="222"/>
  <c r="AI176" i="222"/>
  <c r="AH176" i="222"/>
  <c r="AG176" i="222"/>
  <c r="AF176" i="222"/>
  <c r="AE176" i="222"/>
  <c r="AD176" i="222"/>
  <c r="AC176" i="222"/>
  <c r="AB176" i="222"/>
  <c r="AA176" i="222"/>
  <c r="Z176" i="222"/>
  <c r="Y176" i="222"/>
  <c r="X176" i="222"/>
  <c r="W176" i="222"/>
  <c r="V176" i="222"/>
  <c r="U176" i="222"/>
  <c r="T176" i="222"/>
  <c r="S176" i="222"/>
  <c r="AW174" i="222"/>
  <c r="AV174" i="222"/>
  <c r="AU174" i="222"/>
  <c r="AT174" i="222"/>
  <c r="AS174" i="222"/>
  <c r="AR174" i="222"/>
  <c r="AQ174" i="222"/>
  <c r="AP174" i="222"/>
  <c r="AO174" i="222"/>
  <c r="AN174" i="222"/>
  <c r="AM174" i="222"/>
  <c r="AL174" i="222"/>
  <c r="AK174" i="222"/>
  <c r="AJ174" i="222"/>
  <c r="AI174" i="222"/>
  <c r="AH174" i="222"/>
  <c r="AG174" i="222"/>
  <c r="AF174" i="222"/>
  <c r="AE174" i="222"/>
  <c r="AD174" i="222"/>
  <c r="AC174" i="222"/>
  <c r="AB174" i="222"/>
  <c r="AA174" i="222"/>
  <c r="Z174" i="222"/>
  <c r="Y174" i="222"/>
  <c r="X174" i="222"/>
  <c r="W174" i="222"/>
  <c r="V174" i="222"/>
  <c r="U174" i="222"/>
  <c r="T174" i="222"/>
  <c r="S174" i="222"/>
  <c r="AX174" i="222" s="1"/>
  <c r="AZ174" i="222" s="1"/>
  <c r="F174" i="222"/>
  <c r="AW173" i="222"/>
  <c r="AV173" i="222"/>
  <c r="AU173" i="222"/>
  <c r="AT173" i="222"/>
  <c r="AS173" i="222"/>
  <c r="AR173" i="222"/>
  <c r="AQ173" i="222"/>
  <c r="AP173" i="222"/>
  <c r="AO173" i="222"/>
  <c r="AN173" i="222"/>
  <c r="AM173" i="222"/>
  <c r="AL173" i="222"/>
  <c r="AK173" i="222"/>
  <c r="AJ173" i="222"/>
  <c r="AI173" i="222"/>
  <c r="AH173" i="222"/>
  <c r="AG173" i="222"/>
  <c r="AF173" i="222"/>
  <c r="AE173" i="222"/>
  <c r="AD173" i="222"/>
  <c r="AC173" i="222"/>
  <c r="AB173" i="222"/>
  <c r="AA173" i="222"/>
  <c r="Z173" i="222"/>
  <c r="Y173" i="222"/>
  <c r="X173" i="222"/>
  <c r="W173" i="222"/>
  <c r="V173" i="222"/>
  <c r="U173" i="222"/>
  <c r="T173" i="222"/>
  <c r="S173" i="222"/>
  <c r="AX173" i="222" s="1"/>
  <c r="AZ173" i="222" s="1"/>
  <c r="AW171" i="222"/>
  <c r="AV171" i="222"/>
  <c r="AU171" i="222"/>
  <c r="AT171" i="222"/>
  <c r="AS171" i="222"/>
  <c r="AR171" i="222"/>
  <c r="AQ171" i="222"/>
  <c r="AP171" i="222"/>
  <c r="AO171" i="222"/>
  <c r="AN171" i="222"/>
  <c r="AM171" i="222"/>
  <c r="AL171" i="222"/>
  <c r="AK171" i="222"/>
  <c r="AJ171" i="222"/>
  <c r="AI171" i="222"/>
  <c r="AH171" i="222"/>
  <c r="AG171" i="222"/>
  <c r="AF171" i="222"/>
  <c r="AE171" i="222"/>
  <c r="AD171" i="222"/>
  <c r="AC171" i="222"/>
  <c r="AB171" i="222"/>
  <c r="AA171" i="222"/>
  <c r="Z171" i="222"/>
  <c r="Y171" i="222"/>
  <c r="X171" i="222"/>
  <c r="W171" i="222"/>
  <c r="V171" i="222"/>
  <c r="U171" i="222"/>
  <c r="T171" i="222"/>
  <c r="S171" i="222"/>
  <c r="F171" i="222"/>
  <c r="AW170" i="222"/>
  <c r="AV170" i="222"/>
  <c r="AU170" i="222"/>
  <c r="AT170" i="222"/>
  <c r="AS170" i="222"/>
  <c r="AR170" i="222"/>
  <c r="AQ170" i="222"/>
  <c r="AP170" i="222"/>
  <c r="AO170" i="222"/>
  <c r="AN170" i="222"/>
  <c r="AM170" i="222"/>
  <c r="AL170" i="222"/>
  <c r="AK170" i="222"/>
  <c r="AJ170" i="222"/>
  <c r="AI170" i="222"/>
  <c r="AH170" i="222"/>
  <c r="AG170" i="222"/>
  <c r="AF170" i="222"/>
  <c r="AE170" i="222"/>
  <c r="AD170" i="222"/>
  <c r="AC170" i="222"/>
  <c r="AB170" i="222"/>
  <c r="AA170" i="222"/>
  <c r="Z170" i="222"/>
  <c r="Y170" i="222"/>
  <c r="X170" i="222"/>
  <c r="W170" i="222"/>
  <c r="V170" i="222"/>
  <c r="U170" i="222"/>
  <c r="T170" i="222"/>
  <c r="S170" i="222"/>
  <c r="AW168" i="222"/>
  <c r="AV168" i="222"/>
  <c r="AU168" i="222"/>
  <c r="AT168" i="222"/>
  <c r="AS168" i="222"/>
  <c r="AR168" i="222"/>
  <c r="AQ168" i="222"/>
  <c r="AP168" i="222"/>
  <c r="AO168" i="222"/>
  <c r="AN168" i="222"/>
  <c r="AM168" i="222"/>
  <c r="AL168" i="222"/>
  <c r="AK168" i="222"/>
  <c r="AJ168" i="222"/>
  <c r="AI168" i="222"/>
  <c r="AH168" i="222"/>
  <c r="AG168" i="222"/>
  <c r="AF168" i="222"/>
  <c r="AE168" i="222"/>
  <c r="AD168" i="222"/>
  <c r="AC168" i="222"/>
  <c r="AB168" i="222"/>
  <c r="AA168" i="222"/>
  <c r="Z168" i="222"/>
  <c r="Y168" i="222"/>
  <c r="X168" i="222"/>
  <c r="W168" i="222"/>
  <c r="V168" i="222"/>
  <c r="U168" i="222"/>
  <c r="T168" i="222"/>
  <c r="S168" i="222"/>
  <c r="AX168" i="222" s="1"/>
  <c r="AZ168" i="222" s="1"/>
  <c r="F168" i="222"/>
  <c r="AW167" i="222"/>
  <c r="AV167" i="222"/>
  <c r="AU167" i="222"/>
  <c r="AT167" i="222"/>
  <c r="AS167" i="222"/>
  <c r="AR167" i="222"/>
  <c r="AQ167" i="222"/>
  <c r="AP167" i="222"/>
  <c r="AO167" i="222"/>
  <c r="AN167" i="222"/>
  <c r="AM167" i="222"/>
  <c r="AL167" i="222"/>
  <c r="AK167" i="222"/>
  <c r="AJ167" i="222"/>
  <c r="AI167" i="222"/>
  <c r="AH167" i="222"/>
  <c r="AG167" i="222"/>
  <c r="AF167" i="222"/>
  <c r="AE167" i="222"/>
  <c r="AD167" i="222"/>
  <c r="AC167" i="222"/>
  <c r="AB167" i="222"/>
  <c r="AA167" i="222"/>
  <c r="Z167" i="222"/>
  <c r="Y167" i="222"/>
  <c r="X167" i="222"/>
  <c r="W167" i="222"/>
  <c r="V167" i="222"/>
  <c r="U167" i="222"/>
  <c r="T167" i="222"/>
  <c r="S167" i="222"/>
  <c r="AX167" i="222" s="1"/>
  <c r="AZ167" i="222" s="1"/>
  <c r="AW165" i="222"/>
  <c r="AV165" i="222"/>
  <c r="AU165" i="222"/>
  <c r="AT165" i="222"/>
  <c r="AS165" i="222"/>
  <c r="AR165" i="222"/>
  <c r="AQ165" i="222"/>
  <c r="AP165" i="222"/>
  <c r="AO165" i="222"/>
  <c r="AN165" i="222"/>
  <c r="AM165" i="222"/>
  <c r="AL165" i="222"/>
  <c r="AK165" i="222"/>
  <c r="AJ165" i="222"/>
  <c r="AI165" i="222"/>
  <c r="AH165" i="222"/>
  <c r="AG165" i="222"/>
  <c r="AF165" i="222"/>
  <c r="AE165" i="222"/>
  <c r="AD165" i="222"/>
  <c r="AC165" i="222"/>
  <c r="AB165" i="222"/>
  <c r="AA165" i="222"/>
  <c r="Z165" i="222"/>
  <c r="Y165" i="222"/>
  <c r="X165" i="222"/>
  <c r="W165" i="222"/>
  <c r="V165" i="222"/>
  <c r="U165" i="222"/>
  <c r="T165" i="222"/>
  <c r="S165" i="222"/>
  <c r="F165" i="222"/>
  <c r="AW164" i="222"/>
  <c r="AV164" i="222"/>
  <c r="AU164" i="222"/>
  <c r="AT164" i="222"/>
  <c r="AS164" i="222"/>
  <c r="AR164" i="222"/>
  <c r="AQ164" i="222"/>
  <c r="AP164" i="222"/>
  <c r="AO164" i="222"/>
  <c r="AN164" i="222"/>
  <c r="AM164" i="222"/>
  <c r="AL164" i="222"/>
  <c r="AK164" i="222"/>
  <c r="AJ164" i="222"/>
  <c r="AI164" i="222"/>
  <c r="AH164" i="222"/>
  <c r="AG164" i="222"/>
  <c r="AF164" i="222"/>
  <c r="AE164" i="222"/>
  <c r="AD164" i="222"/>
  <c r="AC164" i="222"/>
  <c r="AB164" i="222"/>
  <c r="AA164" i="222"/>
  <c r="Z164" i="222"/>
  <c r="Y164" i="222"/>
  <c r="X164" i="222"/>
  <c r="W164" i="222"/>
  <c r="V164" i="222"/>
  <c r="U164" i="222"/>
  <c r="T164" i="222"/>
  <c r="S164" i="222"/>
  <c r="AW162" i="222"/>
  <c r="AV162" i="222"/>
  <c r="AU162" i="222"/>
  <c r="AT162" i="222"/>
  <c r="AS162" i="222"/>
  <c r="AR162" i="222"/>
  <c r="AQ162" i="222"/>
  <c r="AP162" i="222"/>
  <c r="AO162" i="222"/>
  <c r="AN162" i="222"/>
  <c r="AM162" i="222"/>
  <c r="AL162" i="222"/>
  <c r="AK162" i="222"/>
  <c r="AJ162" i="222"/>
  <c r="AI162" i="222"/>
  <c r="AH162" i="222"/>
  <c r="AG162" i="222"/>
  <c r="AF162" i="222"/>
  <c r="AE162" i="222"/>
  <c r="AD162" i="222"/>
  <c r="AC162" i="222"/>
  <c r="AB162" i="222"/>
  <c r="AA162" i="222"/>
  <c r="Z162" i="222"/>
  <c r="Y162" i="222"/>
  <c r="X162" i="222"/>
  <c r="W162" i="222"/>
  <c r="V162" i="222"/>
  <c r="U162" i="222"/>
  <c r="T162" i="222"/>
  <c r="S162" i="222"/>
  <c r="F162" i="222"/>
  <c r="AW161" i="222"/>
  <c r="AV161" i="222"/>
  <c r="AU161" i="222"/>
  <c r="AT161" i="222"/>
  <c r="AS161" i="222"/>
  <c r="AR161" i="222"/>
  <c r="AQ161" i="222"/>
  <c r="AP161" i="222"/>
  <c r="AO161" i="222"/>
  <c r="AN161" i="222"/>
  <c r="AM161" i="222"/>
  <c r="AL161" i="222"/>
  <c r="AK161" i="222"/>
  <c r="AJ161" i="222"/>
  <c r="AI161" i="222"/>
  <c r="AH161" i="222"/>
  <c r="AG161" i="222"/>
  <c r="AF161" i="222"/>
  <c r="AE161" i="222"/>
  <c r="AD161" i="222"/>
  <c r="AC161" i="222"/>
  <c r="AB161" i="222"/>
  <c r="AA161" i="222"/>
  <c r="Z161" i="222"/>
  <c r="Y161" i="222"/>
  <c r="X161" i="222"/>
  <c r="W161" i="222"/>
  <c r="V161" i="222"/>
  <c r="U161" i="222"/>
  <c r="T161" i="222"/>
  <c r="S161" i="222"/>
  <c r="AW159" i="222"/>
  <c r="AV159" i="222"/>
  <c r="AU159" i="222"/>
  <c r="AT159" i="222"/>
  <c r="AS159" i="222"/>
  <c r="AR159" i="222"/>
  <c r="AQ159" i="222"/>
  <c r="AP159" i="222"/>
  <c r="AO159" i="222"/>
  <c r="AN159" i="222"/>
  <c r="AM159" i="222"/>
  <c r="AL159" i="222"/>
  <c r="AK159" i="222"/>
  <c r="AJ159" i="222"/>
  <c r="AI159" i="222"/>
  <c r="AH159" i="222"/>
  <c r="AG159" i="222"/>
  <c r="AF159" i="222"/>
  <c r="AE159" i="222"/>
  <c r="AD159" i="222"/>
  <c r="AC159" i="222"/>
  <c r="AB159" i="222"/>
  <c r="AA159" i="222"/>
  <c r="Z159" i="222"/>
  <c r="Y159" i="222"/>
  <c r="X159" i="222"/>
  <c r="W159" i="222"/>
  <c r="V159" i="222"/>
  <c r="U159" i="222"/>
  <c r="T159" i="222"/>
  <c r="AX159" i="222" s="1"/>
  <c r="AZ159" i="222" s="1"/>
  <c r="S159" i="222"/>
  <c r="F159" i="222"/>
  <c r="AW158" i="222"/>
  <c r="AV158" i="222"/>
  <c r="AU158" i="222"/>
  <c r="AT158" i="222"/>
  <c r="AS158" i="222"/>
  <c r="AR158" i="222"/>
  <c r="AQ158" i="222"/>
  <c r="AP158" i="222"/>
  <c r="AO158" i="222"/>
  <c r="AN158" i="222"/>
  <c r="AM158" i="222"/>
  <c r="AL158" i="222"/>
  <c r="AK158" i="222"/>
  <c r="AJ158" i="222"/>
  <c r="AI158" i="222"/>
  <c r="AH158" i="222"/>
  <c r="AG158" i="222"/>
  <c r="AF158" i="222"/>
  <c r="AE158" i="222"/>
  <c r="AD158" i="222"/>
  <c r="AC158" i="222"/>
  <c r="AB158" i="222"/>
  <c r="AA158" i="222"/>
  <c r="Z158" i="222"/>
  <c r="Y158" i="222"/>
  <c r="X158" i="222"/>
  <c r="W158" i="222"/>
  <c r="V158" i="222"/>
  <c r="U158" i="222"/>
  <c r="T158" i="222"/>
  <c r="AX158" i="222" s="1"/>
  <c r="AZ158" i="222" s="1"/>
  <c r="S158" i="222"/>
  <c r="AW156" i="222"/>
  <c r="AV156" i="222"/>
  <c r="AU156" i="222"/>
  <c r="AT156" i="222"/>
  <c r="AS156" i="222"/>
  <c r="AR156" i="222"/>
  <c r="AQ156" i="222"/>
  <c r="AP156" i="222"/>
  <c r="AO156" i="222"/>
  <c r="AN156" i="222"/>
  <c r="AM156" i="222"/>
  <c r="AL156" i="222"/>
  <c r="AK156" i="222"/>
  <c r="AJ156" i="222"/>
  <c r="AI156" i="222"/>
  <c r="AH156" i="222"/>
  <c r="AG156" i="222"/>
  <c r="AF156" i="222"/>
  <c r="AE156" i="222"/>
  <c r="AD156" i="222"/>
  <c r="AC156" i="222"/>
  <c r="AB156" i="222"/>
  <c r="AA156" i="222"/>
  <c r="Z156" i="222"/>
  <c r="Y156" i="222"/>
  <c r="X156" i="222"/>
  <c r="W156" i="222"/>
  <c r="V156" i="222"/>
  <c r="U156" i="222"/>
  <c r="T156" i="222"/>
  <c r="S156" i="222"/>
  <c r="F156" i="222"/>
  <c r="AW155" i="222"/>
  <c r="AV155" i="222"/>
  <c r="AU155" i="222"/>
  <c r="AT155" i="222"/>
  <c r="AS155" i="222"/>
  <c r="AR155" i="222"/>
  <c r="AQ155" i="222"/>
  <c r="AP155" i="222"/>
  <c r="AO155" i="222"/>
  <c r="AN155" i="222"/>
  <c r="AM155" i="222"/>
  <c r="AL155" i="222"/>
  <c r="AK155" i="222"/>
  <c r="AJ155" i="222"/>
  <c r="AI155" i="222"/>
  <c r="AH155" i="222"/>
  <c r="AG155" i="222"/>
  <c r="AF155" i="222"/>
  <c r="AE155" i="222"/>
  <c r="AD155" i="222"/>
  <c r="AC155" i="222"/>
  <c r="AB155" i="222"/>
  <c r="AA155" i="222"/>
  <c r="Z155" i="222"/>
  <c r="Y155" i="222"/>
  <c r="X155" i="222"/>
  <c r="W155" i="222"/>
  <c r="V155" i="222"/>
  <c r="U155" i="222"/>
  <c r="T155" i="222"/>
  <c r="S155" i="222"/>
  <c r="AW153" i="222"/>
  <c r="AV153" i="222"/>
  <c r="AU153" i="222"/>
  <c r="AT153" i="222"/>
  <c r="AS153" i="222"/>
  <c r="AR153" i="222"/>
  <c r="AQ153" i="222"/>
  <c r="AP153" i="222"/>
  <c r="AO153" i="222"/>
  <c r="AN153" i="222"/>
  <c r="AM153" i="222"/>
  <c r="AL153" i="222"/>
  <c r="AK153" i="222"/>
  <c r="AJ153" i="222"/>
  <c r="AI153" i="222"/>
  <c r="AH153" i="222"/>
  <c r="AG153" i="222"/>
  <c r="AF153" i="222"/>
  <c r="AE153" i="222"/>
  <c r="AD153" i="222"/>
  <c r="AC153" i="222"/>
  <c r="AB153" i="222"/>
  <c r="AA153" i="222"/>
  <c r="Z153" i="222"/>
  <c r="Y153" i="222"/>
  <c r="X153" i="222"/>
  <c r="W153" i="222"/>
  <c r="V153" i="222"/>
  <c r="U153" i="222"/>
  <c r="T153" i="222"/>
  <c r="S153" i="222"/>
  <c r="F153" i="222"/>
  <c r="AW152" i="222"/>
  <c r="AV152" i="222"/>
  <c r="AU152" i="222"/>
  <c r="AT152" i="222"/>
  <c r="AS152" i="222"/>
  <c r="AR152" i="222"/>
  <c r="AQ152" i="222"/>
  <c r="AP152" i="222"/>
  <c r="AO152" i="222"/>
  <c r="AN152" i="222"/>
  <c r="AM152" i="222"/>
  <c r="AL152" i="222"/>
  <c r="AK152" i="222"/>
  <c r="AJ152" i="222"/>
  <c r="AI152" i="222"/>
  <c r="AH152" i="222"/>
  <c r="AG152" i="222"/>
  <c r="AF152" i="222"/>
  <c r="AE152" i="222"/>
  <c r="AD152" i="222"/>
  <c r="AC152" i="222"/>
  <c r="AB152" i="222"/>
  <c r="AA152" i="222"/>
  <c r="Z152" i="222"/>
  <c r="Y152" i="222"/>
  <c r="X152" i="222"/>
  <c r="W152" i="222"/>
  <c r="V152" i="222"/>
  <c r="U152" i="222"/>
  <c r="T152" i="222"/>
  <c r="S152" i="222"/>
  <c r="AW150" i="222"/>
  <c r="AV150" i="222"/>
  <c r="AU150" i="222"/>
  <c r="AT150" i="222"/>
  <c r="AS150" i="222"/>
  <c r="AR150" i="222"/>
  <c r="AQ150" i="222"/>
  <c r="AP150" i="222"/>
  <c r="AO150" i="222"/>
  <c r="AN150" i="222"/>
  <c r="AM150" i="222"/>
  <c r="AL150" i="222"/>
  <c r="AK150" i="222"/>
  <c r="AJ150" i="222"/>
  <c r="AI150" i="222"/>
  <c r="AH150" i="222"/>
  <c r="AG150" i="222"/>
  <c r="AF150" i="222"/>
  <c r="AE150" i="222"/>
  <c r="AD150" i="222"/>
  <c r="AC150" i="222"/>
  <c r="AB150" i="222"/>
  <c r="AA150" i="222"/>
  <c r="Z150" i="222"/>
  <c r="Y150" i="222"/>
  <c r="X150" i="222"/>
  <c r="W150" i="222"/>
  <c r="V150" i="222"/>
  <c r="U150" i="222"/>
  <c r="T150" i="222"/>
  <c r="S150" i="222"/>
  <c r="F150" i="222"/>
  <c r="AW149" i="222"/>
  <c r="AV149" i="222"/>
  <c r="AU149" i="222"/>
  <c r="AT149" i="222"/>
  <c r="AS149" i="222"/>
  <c r="AR149" i="222"/>
  <c r="AQ149" i="222"/>
  <c r="AP149" i="222"/>
  <c r="AO149" i="222"/>
  <c r="AN149" i="222"/>
  <c r="AM149" i="222"/>
  <c r="AL149" i="222"/>
  <c r="AK149" i="222"/>
  <c r="AJ149" i="222"/>
  <c r="AI149" i="222"/>
  <c r="AH149" i="222"/>
  <c r="AG149" i="222"/>
  <c r="AF149" i="222"/>
  <c r="AE149" i="222"/>
  <c r="AD149" i="222"/>
  <c r="AC149" i="222"/>
  <c r="AB149" i="222"/>
  <c r="AA149" i="222"/>
  <c r="Z149" i="222"/>
  <c r="Y149" i="222"/>
  <c r="X149" i="222"/>
  <c r="W149" i="222"/>
  <c r="V149" i="222"/>
  <c r="U149" i="222"/>
  <c r="T149" i="222"/>
  <c r="S149" i="222"/>
  <c r="AW147" i="222"/>
  <c r="AV147" i="222"/>
  <c r="AU147" i="222"/>
  <c r="AT147" i="222"/>
  <c r="AS147" i="222"/>
  <c r="AR147" i="222"/>
  <c r="AQ147" i="222"/>
  <c r="AP147" i="222"/>
  <c r="AO147" i="222"/>
  <c r="AN147" i="222"/>
  <c r="AM147" i="222"/>
  <c r="AL147" i="222"/>
  <c r="AK147" i="222"/>
  <c r="AJ147" i="222"/>
  <c r="AI147" i="222"/>
  <c r="AH147" i="222"/>
  <c r="AG147" i="222"/>
  <c r="AF147" i="222"/>
  <c r="AE147" i="222"/>
  <c r="AD147" i="222"/>
  <c r="AC147" i="222"/>
  <c r="AB147" i="222"/>
  <c r="AA147" i="222"/>
  <c r="Z147" i="222"/>
  <c r="Y147" i="222"/>
  <c r="X147" i="222"/>
  <c r="W147" i="222"/>
  <c r="V147" i="222"/>
  <c r="U147" i="222"/>
  <c r="T147" i="222"/>
  <c r="AX147" i="222" s="1"/>
  <c r="AZ147" i="222" s="1"/>
  <c r="S147" i="222"/>
  <c r="F147" i="222"/>
  <c r="AW146" i="222"/>
  <c r="AV146" i="222"/>
  <c r="AU146" i="222"/>
  <c r="AT146" i="222"/>
  <c r="AS146" i="222"/>
  <c r="AR146" i="222"/>
  <c r="AQ146" i="222"/>
  <c r="AP146" i="222"/>
  <c r="AO146" i="222"/>
  <c r="AN146" i="222"/>
  <c r="AM146" i="222"/>
  <c r="AL146" i="222"/>
  <c r="AK146" i="222"/>
  <c r="AJ146" i="222"/>
  <c r="AI146" i="222"/>
  <c r="AH146" i="222"/>
  <c r="AG146" i="222"/>
  <c r="AF146" i="222"/>
  <c r="AE146" i="222"/>
  <c r="AD146" i="222"/>
  <c r="AC146" i="222"/>
  <c r="AB146" i="222"/>
  <c r="AA146" i="222"/>
  <c r="Z146" i="222"/>
  <c r="Y146" i="222"/>
  <c r="X146" i="222"/>
  <c r="W146" i="222"/>
  <c r="V146" i="222"/>
  <c r="U146" i="222"/>
  <c r="T146" i="222"/>
  <c r="AX146" i="222" s="1"/>
  <c r="AZ146" i="222" s="1"/>
  <c r="S146" i="222"/>
  <c r="AW144" i="222"/>
  <c r="AV144" i="222"/>
  <c r="AU144" i="222"/>
  <c r="AT144" i="222"/>
  <c r="AS144" i="222"/>
  <c r="AR144" i="222"/>
  <c r="AQ144" i="222"/>
  <c r="AP144" i="222"/>
  <c r="AO144" i="222"/>
  <c r="AN144" i="222"/>
  <c r="AM144" i="222"/>
  <c r="AL144" i="222"/>
  <c r="AK144" i="222"/>
  <c r="AJ144" i="222"/>
  <c r="AI144" i="222"/>
  <c r="AH144" i="222"/>
  <c r="AG144" i="222"/>
  <c r="AF144" i="222"/>
  <c r="AE144" i="222"/>
  <c r="AD144" i="222"/>
  <c r="AC144" i="222"/>
  <c r="AB144" i="222"/>
  <c r="AA144" i="222"/>
  <c r="Z144" i="222"/>
  <c r="Y144" i="222"/>
  <c r="X144" i="222"/>
  <c r="W144" i="222"/>
  <c r="V144" i="222"/>
  <c r="U144" i="222"/>
  <c r="T144" i="222"/>
  <c r="S144" i="222"/>
  <c r="F144" i="222"/>
  <c r="AW143" i="222"/>
  <c r="AV143" i="222"/>
  <c r="AU143" i="222"/>
  <c r="AT143" i="222"/>
  <c r="AS143" i="222"/>
  <c r="AR143" i="222"/>
  <c r="AQ143" i="222"/>
  <c r="AP143" i="222"/>
  <c r="AO143" i="222"/>
  <c r="AN143" i="222"/>
  <c r="AM143" i="222"/>
  <c r="AL143" i="222"/>
  <c r="AK143" i="222"/>
  <c r="AJ143" i="222"/>
  <c r="AI143" i="222"/>
  <c r="AH143" i="222"/>
  <c r="AG143" i="222"/>
  <c r="AF143" i="222"/>
  <c r="AE143" i="222"/>
  <c r="AD143" i="222"/>
  <c r="AC143" i="222"/>
  <c r="AB143" i="222"/>
  <c r="AA143" i="222"/>
  <c r="Z143" i="222"/>
  <c r="Y143" i="222"/>
  <c r="X143" i="222"/>
  <c r="W143" i="222"/>
  <c r="V143" i="222"/>
  <c r="U143" i="222"/>
  <c r="T143" i="222"/>
  <c r="S143" i="222"/>
  <c r="AW141" i="222"/>
  <c r="AV141" i="222"/>
  <c r="AU141" i="222"/>
  <c r="AT141" i="222"/>
  <c r="AS141" i="222"/>
  <c r="AR141" i="222"/>
  <c r="AQ141" i="222"/>
  <c r="AP141" i="222"/>
  <c r="AO141" i="222"/>
  <c r="AN141" i="222"/>
  <c r="AM141" i="222"/>
  <c r="AL141" i="222"/>
  <c r="AK141" i="222"/>
  <c r="AJ141" i="222"/>
  <c r="AI141" i="222"/>
  <c r="AH141" i="222"/>
  <c r="AG141" i="222"/>
  <c r="AF141" i="222"/>
  <c r="AE141" i="222"/>
  <c r="AD141" i="222"/>
  <c r="AC141" i="222"/>
  <c r="AB141" i="222"/>
  <c r="AA141" i="222"/>
  <c r="Z141" i="222"/>
  <c r="Y141" i="222"/>
  <c r="X141" i="222"/>
  <c r="W141" i="222"/>
  <c r="V141" i="222"/>
  <c r="U141" i="222"/>
  <c r="T141" i="222"/>
  <c r="AX141" i="222" s="1"/>
  <c r="AZ141" i="222" s="1"/>
  <c r="S141" i="222"/>
  <c r="F141" i="222"/>
  <c r="AW140" i="222"/>
  <c r="AV140" i="222"/>
  <c r="AU140" i="222"/>
  <c r="AT140" i="222"/>
  <c r="AS140" i="222"/>
  <c r="AR140" i="222"/>
  <c r="AQ140" i="222"/>
  <c r="AP140" i="222"/>
  <c r="AO140" i="222"/>
  <c r="AN140" i="222"/>
  <c r="AM140" i="222"/>
  <c r="AL140" i="222"/>
  <c r="AK140" i="222"/>
  <c r="AJ140" i="222"/>
  <c r="AI140" i="222"/>
  <c r="AH140" i="222"/>
  <c r="AG140" i="222"/>
  <c r="AF140" i="222"/>
  <c r="AE140" i="222"/>
  <c r="AD140" i="222"/>
  <c r="AC140" i="222"/>
  <c r="AB140" i="222"/>
  <c r="AA140" i="222"/>
  <c r="Z140" i="222"/>
  <c r="Y140" i="222"/>
  <c r="X140" i="222"/>
  <c r="W140" i="222"/>
  <c r="V140" i="222"/>
  <c r="U140" i="222"/>
  <c r="T140" i="222"/>
  <c r="AX140" i="222" s="1"/>
  <c r="AZ140" i="222" s="1"/>
  <c r="S140" i="222"/>
  <c r="AW138" i="222"/>
  <c r="AV138" i="222"/>
  <c r="AU138" i="222"/>
  <c r="AT138" i="222"/>
  <c r="AS138" i="222"/>
  <c r="AR138" i="222"/>
  <c r="AQ138" i="222"/>
  <c r="AP138" i="222"/>
  <c r="AO138" i="222"/>
  <c r="AN138" i="222"/>
  <c r="AM138" i="222"/>
  <c r="AL138" i="222"/>
  <c r="AK138" i="222"/>
  <c r="AJ138" i="222"/>
  <c r="AI138" i="222"/>
  <c r="AH138" i="222"/>
  <c r="AG138" i="222"/>
  <c r="AF138" i="222"/>
  <c r="AE138" i="222"/>
  <c r="AD138" i="222"/>
  <c r="AC138" i="222"/>
  <c r="AB138" i="222"/>
  <c r="AA138" i="222"/>
  <c r="Z138" i="222"/>
  <c r="Y138" i="222"/>
  <c r="X138" i="222"/>
  <c r="W138" i="222"/>
  <c r="V138" i="222"/>
  <c r="U138" i="222"/>
  <c r="T138" i="222"/>
  <c r="S138" i="222"/>
  <c r="F138" i="222"/>
  <c r="AW137" i="222"/>
  <c r="AV137" i="222"/>
  <c r="AU137" i="222"/>
  <c r="AT137" i="222"/>
  <c r="AS137" i="222"/>
  <c r="AR137" i="222"/>
  <c r="AQ137" i="222"/>
  <c r="AP137" i="222"/>
  <c r="AO137" i="222"/>
  <c r="AN137" i="222"/>
  <c r="AM137" i="222"/>
  <c r="AL137" i="222"/>
  <c r="AK137" i="222"/>
  <c r="AJ137" i="222"/>
  <c r="AI137" i="222"/>
  <c r="AH137" i="222"/>
  <c r="AG137" i="222"/>
  <c r="AF137" i="222"/>
  <c r="AE137" i="222"/>
  <c r="AD137" i="222"/>
  <c r="AC137" i="222"/>
  <c r="AB137" i="222"/>
  <c r="AA137" i="222"/>
  <c r="Z137" i="222"/>
  <c r="Y137" i="222"/>
  <c r="X137" i="222"/>
  <c r="W137" i="222"/>
  <c r="V137" i="222"/>
  <c r="U137" i="222"/>
  <c r="T137" i="222"/>
  <c r="S137" i="222"/>
  <c r="AW135" i="222"/>
  <c r="AV135" i="222"/>
  <c r="AU135" i="222"/>
  <c r="AT135" i="222"/>
  <c r="AS135" i="222"/>
  <c r="AR135" i="222"/>
  <c r="AQ135" i="222"/>
  <c r="AP135" i="222"/>
  <c r="AO135" i="222"/>
  <c r="AN135" i="222"/>
  <c r="AM135" i="222"/>
  <c r="AL135" i="222"/>
  <c r="AK135" i="222"/>
  <c r="AJ135" i="222"/>
  <c r="AI135" i="222"/>
  <c r="AH135" i="222"/>
  <c r="AG135" i="222"/>
  <c r="AF135" i="222"/>
  <c r="AE135" i="222"/>
  <c r="AD135" i="222"/>
  <c r="AC135" i="222"/>
  <c r="AB135" i="222"/>
  <c r="AA135" i="222"/>
  <c r="Z135" i="222"/>
  <c r="Y135" i="222"/>
  <c r="X135" i="222"/>
  <c r="W135" i="222"/>
  <c r="V135" i="222"/>
  <c r="U135" i="222"/>
  <c r="T135" i="222"/>
  <c r="AX135" i="222" s="1"/>
  <c r="AZ135" i="222" s="1"/>
  <c r="S135" i="222"/>
  <c r="F135" i="222"/>
  <c r="AW134" i="222"/>
  <c r="AV134" i="222"/>
  <c r="AU134" i="222"/>
  <c r="AT134" i="222"/>
  <c r="AS134" i="222"/>
  <c r="AR134" i="222"/>
  <c r="AQ134" i="222"/>
  <c r="AP134" i="222"/>
  <c r="AO134" i="222"/>
  <c r="AN134" i="222"/>
  <c r="AM134" i="222"/>
  <c r="AL134" i="222"/>
  <c r="AK134" i="222"/>
  <c r="AJ134" i="222"/>
  <c r="AI134" i="222"/>
  <c r="AH134" i="222"/>
  <c r="AG134" i="222"/>
  <c r="AF134" i="222"/>
  <c r="AE134" i="222"/>
  <c r="AD134" i="222"/>
  <c r="AC134" i="222"/>
  <c r="AB134" i="222"/>
  <c r="AA134" i="222"/>
  <c r="Z134" i="222"/>
  <c r="Y134" i="222"/>
  <c r="X134" i="222"/>
  <c r="W134" i="222"/>
  <c r="V134" i="222"/>
  <c r="U134" i="222"/>
  <c r="T134" i="222"/>
  <c r="AX134" i="222" s="1"/>
  <c r="AZ134" i="222" s="1"/>
  <c r="S134" i="222"/>
  <c r="AW132" i="222"/>
  <c r="AV132" i="222"/>
  <c r="AU132" i="222"/>
  <c r="AT132" i="222"/>
  <c r="AS132" i="222"/>
  <c r="AR132" i="222"/>
  <c r="AQ132" i="222"/>
  <c r="AP132" i="222"/>
  <c r="AO132" i="222"/>
  <c r="AN132" i="222"/>
  <c r="AM132" i="222"/>
  <c r="AL132" i="222"/>
  <c r="AK132" i="222"/>
  <c r="AJ132" i="222"/>
  <c r="AI132" i="222"/>
  <c r="AH132" i="222"/>
  <c r="AG132" i="222"/>
  <c r="AF132" i="222"/>
  <c r="AE132" i="222"/>
  <c r="AD132" i="222"/>
  <c r="AC132" i="222"/>
  <c r="AB132" i="222"/>
  <c r="AA132" i="222"/>
  <c r="Z132" i="222"/>
  <c r="Y132" i="222"/>
  <c r="X132" i="222"/>
  <c r="W132" i="222"/>
  <c r="V132" i="222"/>
  <c r="U132" i="222"/>
  <c r="T132" i="222"/>
  <c r="S132" i="222"/>
  <c r="F132" i="222"/>
  <c r="AW131" i="222"/>
  <c r="AV131" i="222"/>
  <c r="AU131" i="222"/>
  <c r="AT131" i="222"/>
  <c r="AS131" i="222"/>
  <c r="AR131" i="222"/>
  <c r="AQ131" i="222"/>
  <c r="AP131" i="222"/>
  <c r="AO131" i="222"/>
  <c r="AN131" i="222"/>
  <c r="AM131" i="222"/>
  <c r="AL131" i="222"/>
  <c r="AK131" i="222"/>
  <c r="AJ131" i="222"/>
  <c r="AI131" i="222"/>
  <c r="AH131" i="222"/>
  <c r="AG131" i="222"/>
  <c r="AF131" i="222"/>
  <c r="AE131" i="222"/>
  <c r="AD131" i="222"/>
  <c r="AC131" i="222"/>
  <c r="AB131" i="222"/>
  <c r="AA131" i="222"/>
  <c r="Z131" i="222"/>
  <c r="Y131" i="222"/>
  <c r="X131" i="222"/>
  <c r="W131" i="222"/>
  <c r="V131" i="222"/>
  <c r="U131" i="222"/>
  <c r="T131" i="222"/>
  <c r="S131" i="222"/>
  <c r="AW129" i="222"/>
  <c r="AV129" i="222"/>
  <c r="AU129" i="222"/>
  <c r="AT129" i="222"/>
  <c r="AS129" i="222"/>
  <c r="AR129" i="222"/>
  <c r="AQ129" i="222"/>
  <c r="AP129" i="222"/>
  <c r="AO129" i="222"/>
  <c r="AN129" i="222"/>
  <c r="AM129" i="222"/>
  <c r="AL129" i="222"/>
  <c r="AK129" i="222"/>
  <c r="AJ129" i="222"/>
  <c r="AI129" i="222"/>
  <c r="AH129" i="222"/>
  <c r="AG129" i="222"/>
  <c r="AF129" i="222"/>
  <c r="AE129" i="222"/>
  <c r="AD129" i="222"/>
  <c r="AC129" i="222"/>
  <c r="AB129" i="222"/>
  <c r="AA129" i="222"/>
  <c r="Z129" i="222"/>
  <c r="Y129" i="222"/>
  <c r="X129" i="222"/>
  <c r="W129" i="222"/>
  <c r="V129" i="222"/>
  <c r="U129" i="222"/>
  <c r="T129" i="222"/>
  <c r="AX129" i="222" s="1"/>
  <c r="AZ129" i="222" s="1"/>
  <c r="S129" i="222"/>
  <c r="F129" i="222"/>
  <c r="AW128" i="222"/>
  <c r="AV128" i="222"/>
  <c r="AU128" i="222"/>
  <c r="AT128" i="222"/>
  <c r="AS128" i="222"/>
  <c r="AR128" i="222"/>
  <c r="AQ128" i="222"/>
  <c r="AP128" i="222"/>
  <c r="AO128" i="222"/>
  <c r="AN128" i="222"/>
  <c r="AM128" i="222"/>
  <c r="AL128" i="222"/>
  <c r="AK128" i="222"/>
  <c r="AJ128" i="222"/>
  <c r="AI128" i="222"/>
  <c r="AH128" i="222"/>
  <c r="AG128" i="222"/>
  <c r="AF128" i="222"/>
  <c r="AE128" i="222"/>
  <c r="AD128" i="222"/>
  <c r="AC128" i="222"/>
  <c r="AB128" i="222"/>
  <c r="AA128" i="222"/>
  <c r="Z128" i="222"/>
  <c r="Y128" i="222"/>
  <c r="X128" i="222"/>
  <c r="W128" i="222"/>
  <c r="V128" i="222"/>
  <c r="U128" i="222"/>
  <c r="T128" i="222"/>
  <c r="AX128" i="222" s="1"/>
  <c r="AZ128" i="222" s="1"/>
  <c r="S128" i="222"/>
  <c r="AW126" i="222"/>
  <c r="AV126" i="222"/>
  <c r="AU126" i="222"/>
  <c r="AT126" i="222"/>
  <c r="AS126" i="222"/>
  <c r="AR126" i="222"/>
  <c r="AQ126" i="222"/>
  <c r="AP126" i="222"/>
  <c r="AO126" i="222"/>
  <c r="AN126" i="222"/>
  <c r="AM126" i="222"/>
  <c r="AL126" i="222"/>
  <c r="AK126" i="222"/>
  <c r="AJ126" i="222"/>
  <c r="AI126" i="222"/>
  <c r="AH126" i="222"/>
  <c r="AG126" i="222"/>
  <c r="AF126" i="222"/>
  <c r="AE126" i="222"/>
  <c r="AD126" i="222"/>
  <c r="AC126" i="222"/>
  <c r="AB126" i="222"/>
  <c r="AA126" i="222"/>
  <c r="Z126" i="222"/>
  <c r="Y126" i="222"/>
  <c r="X126" i="222"/>
  <c r="W126" i="222"/>
  <c r="V126" i="222"/>
  <c r="U126" i="222"/>
  <c r="T126" i="222"/>
  <c r="S126" i="222"/>
  <c r="F126" i="222"/>
  <c r="AW125" i="222"/>
  <c r="AV125" i="222"/>
  <c r="AU125" i="222"/>
  <c r="AT125" i="222"/>
  <c r="AS125" i="222"/>
  <c r="AR125" i="222"/>
  <c r="AQ125" i="222"/>
  <c r="AP125" i="222"/>
  <c r="AO125" i="222"/>
  <c r="AN125" i="222"/>
  <c r="AM125" i="222"/>
  <c r="AL125" i="222"/>
  <c r="AK125" i="222"/>
  <c r="AJ125" i="222"/>
  <c r="AI125" i="222"/>
  <c r="AH125" i="222"/>
  <c r="AG125" i="222"/>
  <c r="AF125" i="222"/>
  <c r="AE125" i="222"/>
  <c r="AD125" i="222"/>
  <c r="AC125" i="222"/>
  <c r="AB125" i="222"/>
  <c r="AA125" i="222"/>
  <c r="Z125" i="222"/>
  <c r="Y125" i="222"/>
  <c r="X125" i="222"/>
  <c r="W125" i="222"/>
  <c r="V125" i="222"/>
  <c r="U125" i="222"/>
  <c r="T125" i="222"/>
  <c r="S125" i="222"/>
  <c r="AW123" i="222"/>
  <c r="AV123" i="222"/>
  <c r="AU123" i="222"/>
  <c r="AT123" i="222"/>
  <c r="AS123" i="222"/>
  <c r="AR123" i="222"/>
  <c r="AQ123" i="222"/>
  <c r="AP123" i="222"/>
  <c r="AO123" i="222"/>
  <c r="AN123" i="222"/>
  <c r="AM123" i="222"/>
  <c r="AL123" i="222"/>
  <c r="AK123" i="222"/>
  <c r="AJ123" i="222"/>
  <c r="AI123" i="222"/>
  <c r="AH123" i="222"/>
  <c r="AG123" i="222"/>
  <c r="AF123" i="222"/>
  <c r="AE123" i="222"/>
  <c r="AD123" i="222"/>
  <c r="AC123" i="222"/>
  <c r="AB123" i="222"/>
  <c r="AA123" i="222"/>
  <c r="Z123" i="222"/>
  <c r="Y123" i="222"/>
  <c r="X123" i="222"/>
  <c r="W123" i="222"/>
  <c r="V123" i="222"/>
  <c r="U123" i="222"/>
  <c r="T123" i="222"/>
  <c r="AX123" i="222" s="1"/>
  <c r="AZ123" i="222" s="1"/>
  <c r="S123" i="222"/>
  <c r="F123" i="222"/>
  <c r="AW122" i="222"/>
  <c r="AV122" i="222"/>
  <c r="AU122" i="222"/>
  <c r="AT122" i="222"/>
  <c r="AS122" i="222"/>
  <c r="AR122" i="222"/>
  <c r="AQ122" i="222"/>
  <c r="AP122" i="222"/>
  <c r="AO122" i="222"/>
  <c r="AN122" i="222"/>
  <c r="AM122" i="222"/>
  <c r="AL122" i="222"/>
  <c r="AK122" i="222"/>
  <c r="AJ122" i="222"/>
  <c r="AI122" i="222"/>
  <c r="AH122" i="222"/>
  <c r="AG122" i="222"/>
  <c r="AF122" i="222"/>
  <c r="AE122" i="222"/>
  <c r="AD122" i="222"/>
  <c r="AC122" i="222"/>
  <c r="AB122" i="222"/>
  <c r="AA122" i="222"/>
  <c r="Z122" i="222"/>
  <c r="Y122" i="222"/>
  <c r="X122" i="222"/>
  <c r="W122" i="222"/>
  <c r="V122" i="222"/>
  <c r="U122" i="222"/>
  <c r="T122" i="222"/>
  <c r="AX122" i="222" s="1"/>
  <c r="AZ122" i="222" s="1"/>
  <c r="S122" i="222"/>
  <c r="AW120" i="222"/>
  <c r="AV120" i="222"/>
  <c r="AU120" i="222"/>
  <c r="AT120" i="222"/>
  <c r="AS120" i="222"/>
  <c r="AR120" i="222"/>
  <c r="AQ120" i="222"/>
  <c r="AP120" i="222"/>
  <c r="AO120" i="222"/>
  <c r="AN120" i="222"/>
  <c r="AM120" i="222"/>
  <c r="AL120" i="222"/>
  <c r="AK120" i="222"/>
  <c r="AJ120" i="222"/>
  <c r="AI120" i="222"/>
  <c r="AH120" i="222"/>
  <c r="AG120" i="222"/>
  <c r="AF120" i="222"/>
  <c r="AE120" i="222"/>
  <c r="AD120" i="222"/>
  <c r="AC120" i="222"/>
  <c r="AB120" i="222"/>
  <c r="AA120" i="222"/>
  <c r="Z120" i="222"/>
  <c r="Y120" i="222"/>
  <c r="X120" i="222"/>
  <c r="W120" i="222"/>
  <c r="V120" i="222"/>
  <c r="U120" i="222"/>
  <c r="T120" i="222"/>
  <c r="S120" i="222"/>
  <c r="F120" i="222"/>
  <c r="AW119" i="222"/>
  <c r="AV119" i="222"/>
  <c r="AU119" i="222"/>
  <c r="AT119" i="222"/>
  <c r="AS119" i="222"/>
  <c r="AR119" i="222"/>
  <c r="AQ119" i="222"/>
  <c r="AP119" i="222"/>
  <c r="AO119" i="222"/>
  <c r="AN119" i="222"/>
  <c r="AM119" i="222"/>
  <c r="AL119" i="222"/>
  <c r="AK119" i="222"/>
  <c r="AJ119" i="222"/>
  <c r="AI119" i="222"/>
  <c r="AH119" i="222"/>
  <c r="AG119" i="222"/>
  <c r="AF119" i="222"/>
  <c r="AE119" i="222"/>
  <c r="AD119" i="222"/>
  <c r="AC119" i="222"/>
  <c r="AB119" i="222"/>
  <c r="AA119" i="222"/>
  <c r="Z119" i="222"/>
  <c r="Y119" i="222"/>
  <c r="X119" i="222"/>
  <c r="W119" i="222"/>
  <c r="V119" i="222"/>
  <c r="U119" i="222"/>
  <c r="T119" i="222"/>
  <c r="S119" i="222"/>
  <c r="AW117" i="222"/>
  <c r="AV117" i="222"/>
  <c r="AU117" i="222"/>
  <c r="AT117" i="222"/>
  <c r="AS117" i="222"/>
  <c r="AR117" i="222"/>
  <c r="AQ117" i="222"/>
  <c r="AP117" i="222"/>
  <c r="AO117" i="222"/>
  <c r="AN117" i="222"/>
  <c r="AM117" i="222"/>
  <c r="AL117" i="222"/>
  <c r="AK117" i="222"/>
  <c r="AJ117" i="222"/>
  <c r="AI117" i="222"/>
  <c r="AH117" i="222"/>
  <c r="AG117" i="222"/>
  <c r="AF117" i="222"/>
  <c r="AE117" i="222"/>
  <c r="AD117" i="222"/>
  <c r="AC117" i="222"/>
  <c r="AB117" i="222"/>
  <c r="AA117" i="222"/>
  <c r="Z117" i="222"/>
  <c r="Y117" i="222"/>
  <c r="X117" i="222"/>
  <c r="W117" i="222"/>
  <c r="V117" i="222"/>
  <c r="U117" i="222"/>
  <c r="T117" i="222"/>
  <c r="AX117" i="222" s="1"/>
  <c r="AZ117" i="222" s="1"/>
  <c r="S117" i="222"/>
  <c r="F117" i="222"/>
  <c r="AW116" i="222"/>
  <c r="AV116" i="222"/>
  <c r="AU116" i="222"/>
  <c r="AT116" i="222"/>
  <c r="AS116" i="222"/>
  <c r="AR116" i="222"/>
  <c r="AQ116" i="222"/>
  <c r="AP116" i="222"/>
  <c r="AO116" i="222"/>
  <c r="AN116" i="222"/>
  <c r="AM116" i="222"/>
  <c r="AL116" i="222"/>
  <c r="AK116" i="222"/>
  <c r="AJ116" i="222"/>
  <c r="AI116" i="222"/>
  <c r="AH116" i="222"/>
  <c r="AG116" i="222"/>
  <c r="AF116" i="222"/>
  <c r="AE116" i="222"/>
  <c r="AD116" i="222"/>
  <c r="AC116" i="222"/>
  <c r="AB116" i="222"/>
  <c r="AA116" i="222"/>
  <c r="Z116" i="222"/>
  <c r="Y116" i="222"/>
  <c r="X116" i="222"/>
  <c r="W116" i="222"/>
  <c r="V116" i="222"/>
  <c r="U116" i="222"/>
  <c r="T116" i="222"/>
  <c r="AX116" i="222" s="1"/>
  <c r="AZ116" i="222" s="1"/>
  <c r="S116" i="222"/>
  <c r="AW114" i="222"/>
  <c r="AV114" i="222"/>
  <c r="AU114" i="222"/>
  <c r="AT114" i="222"/>
  <c r="AS114" i="222"/>
  <c r="AR114" i="222"/>
  <c r="AQ114" i="222"/>
  <c r="AP114" i="222"/>
  <c r="AO114" i="222"/>
  <c r="AN114" i="222"/>
  <c r="AM114" i="222"/>
  <c r="AL114" i="222"/>
  <c r="AK114" i="222"/>
  <c r="AJ114" i="222"/>
  <c r="AI114" i="222"/>
  <c r="AH114" i="222"/>
  <c r="AG114" i="222"/>
  <c r="AF114" i="222"/>
  <c r="AE114" i="222"/>
  <c r="AD114" i="222"/>
  <c r="AC114" i="222"/>
  <c r="AB114" i="222"/>
  <c r="AA114" i="222"/>
  <c r="Z114" i="222"/>
  <c r="Y114" i="222"/>
  <c r="X114" i="222"/>
  <c r="W114" i="222"/>
  <c r="V114" i="222"/>
  <c r="U114" i="222"/>
  <c r="T114" i="222"/>
  <c r="S114" i="222"/>
  <c r="F114" i="222"/>
  <c r="AW113" i="222"/>
  <c r="AV113" i="222"/>
  <c r="AU113" i="222"/>
  <c r="AT113" i="222"/>
  <c r="AS113" i="222"/>
  <c r="AR113" i="222"/>
  <c r="AQ113" i="222"/>
  <c r="AP113" i="222"/>
  <c r="AO113" i="222"/>
  <c r="AN113" i="222"/>
  <c r="AM113" i="222"/>
  <c r="AL113" i="222"/>
  <c r="AK113" i="222"/>
  <c r="AJ113" i="222"/>
  <c r="AI113" i="222"/>
  <c r="AH113" i="222"/>
  <c r="AG113" i="222"/>
  <c r="AF113" i="222"/>
  <c r="AE113" i="222"/>
  <c r="AD113" i="222"/>
  <c r="AC113" i="222"/>
  <c r="AB113" i="222"/>
  <c r="AA113" i="222"/>
  <c r="Z113" i="222"/>
  <c r="Y113" i="222"/>
  <c r="X113" i="222"/>
  <c r="W113" i="222"/>
  <c r="V113" i="222"/>
  <c r="U113" i="222"/>
  <c r="T113" i="222"/>
  <c r="S113" i="222"/>
  <c r="AW111" i="222"/>
  <c r="AV111" i="222"/>
  <c r="AU111" i="222"/>
  <c r="AT111" i="222"/>
  <c r="AS111" i="222"/>
  <c r="AR111" i="222"/>
  <c r="AQ111" i="222"/>
  <c r="AP111" i="222"/>
  <c r="AO111" i="222"/>
  <c r="AN111" i="222"/>
  <c r="AM111" i="222"/>
  <c r="AL111" i="222"/>
  <c r="AK111" i="222"/>
  <c r="AJ111" i="222"/>
  <c r="AI111" i="222"/>
  <c r="AH111" i="222"/>
  <c r="AG111" i="222"/>
  <c r="AF111" i="222"/>
  <c r="AE111" i="222"/>
  <c r="AD111" i="222"/>
  <c r="AC111" i="222"/>
  <c r="AB111" i="222"/>
  <c r="AA111" i="222"/>
  <c r="Z111" i="222"/>
  <c r="Y111" i="222"/>
  <c r="X111" i="222"/>
  <c r="W111" i="222"/>
  <c r="V111" i="222"/>
  <c r="U111" i="222"/>
  <c r="T111" i="222"/>
  <c r="AX111" i="222" s="1"/>
  <c r="AZ111" i="222" s="1"/>
  <c r="S111" i="222"/>
  <c r="F111" i="222"/>
  <c r="AW110" i="222"/>
  <c r="AV110" i="222"/>
  <c r="AU110" i="222"/>
  <c r="AT110" i="222"/>
  <c r="AS110" i="222"/>
  <c r="AR110" i="222"/>
  <c r="AQ110" i="222"/>
  <c r="AP110" i="222"/>
  <c r="AO110" i="222"/>
  <c r="AN110" i="222"/>
  <c r="AM110" i="222"/>
  <c r="AL110" i="222"/>
  <c r="AK110" i="222"/>
  <c r="AJ110" i="222"/>
  <c r="AI110" i="222"/>
  <c r="AH110" i="222"/>
  <c r="AG110" i="222"/>
  <c r="AF110" i="222"/>
  <c r="AE110" i="222"/>
  <c r="AD110" i="222"/>
  <c r="AC110" i="222"/>
  <c r="AB110" i="222"/>
  <c r="AA110" i="222"/>
  <c r="Z110" i="222"/>
  <c r="Y110" i="222"/>
  <c r="X110" i="222"/>
  <c r="W110" i="222"/>
  <c r="V110" i="222"/>
  <c r="U110" i="222"/>
  <c r="T110" i="222"/>
  <c r="AX110" i="222" s="1"/>
  <c r="AZ110" i="222" s="1"/>
  <c r="S110" i="222"/>
  <c r="AW108" i="222"/>
  <c r="AV108" i="222"/>
  <c r="AU108" i="222"/>
  <c r="AT108" i="222"/>
  <c r="AS108" i="222"/>
  <c r="AR108" i="222"/>
  <c r="AQ108" i="222"/>
  <c r="AP108" i="222"/>
  <c r="AO108" i="222"/>
  <c r="AN108" i="222"/>
  <c r="AM108" i="222"/>
  <c r="AL108" i="222"/>
  <c r="AK108" i="222"/>
  <c r="AJ108" i="222"/>
  <c r="AI108" i="222"/>
  <c r="AH108" i="222"/>
  <c r="AG108" i="222"/>
  <c r="AF108" i="222"/>
  <c r="AE108" i="222"/>
  <c r="AD108" i="222"/>
  <c r="AC108" i="222"/>
  <c r="AB108" i="222"/>
  <c r="AA108" i="222"/>
  <c r="Z108" i="222"/>
  <c r="Y108" i="222"/>
  <c r="X108" i="222"/>
  <c r="W108" i="222"/>
  <c r="V108" i="222"/>
  <c r="U108" i="222"/>
  <c r="T108" i="222"/>
  <c r="S108" i="222"/>
  <c r="F108" i="222"/>
  <c r="AW107" i="222"/>
  <c r="AV107" i="222"/>
  <c r="AU107" i="222"/>
  <c r="AT107" i="222"/>
  <c r="AS107" i="222"/>
  <c r="AR107" i="222"/>
  <c r="AQ107" i="222"/>
  <c r="AP107" i="222"/>
  <c r="AO107" i="222"/>
  <c r="AN107" i="222"/>
  <c r="AM107" i="222"/>
  <c r="AL107" i="222"/>
  <c r="AK107" i="222"/>
  <c r="AJ107" i="222"/>
  <c r="AI107" i="222"/>
  <c r="AH107" i="222"/>
  <c r="AG107" i="222"/>
  <c r="AF107" i="222"/>
  <c r="AE107" i="222"/>
  <c r="AD107" i="222"/>
  <c r="AC107" i="222"/>
  <c r="AB107" i="222"/>
  <c r="AA107" i="222"/>
  <c r="Z107" i="222"/>
  <c r="Y107" i="222"/>
  <c r="X107" i="222"/>
  <c r="W107" i="222"/>
  <c r="V107" i="222"/>
  <c r="U107" i="222"/>
  <c r="T107" i="222"/>
  <c r="S107" i="222"/>
  <c r="AW105" i="222"/>
  <c r="AV105" i="222"/>
  <c r="AU105" i="222"/>
  <c r="AT105" i="222"/>
  <c r="AS105" i="222"/>
  <c r="AR105" i="222"/>
  <c r="AQ105" i="222"/>
  <c r="AP105" i="222"/>
  <c r="AO105" i="222"/>
  <c r="AN105" i="222"/>
  <c r="AM105" i="222"/>
  <c r="AL105" i="222"/>
  <c r="AK105" i="222"/>
  <c r="AJ105" i="222"/>
  <c r="AI105" i="222"/>
  <c r="AH105" i="222"/>
  <c r="AG105" i="222"/>
  <c r="AF105" i="222"/>
  <c r="AE105" i="222"/>
  <c r="AD105" i="222"/>
  <c r="AC105" i="222"/>
  <c r="AB105" i="222"/>
  <c r="AA105" i="222"/>
  <c r="Z105" i="222"/>
  <c r="Y105" i="222"/>
  <c r="X105" i="222"/>
  <c r="W105" i="222"/>
  <c r="V105" i="222"/>
  <c r="U105" i="222"/>
  <c r="T105" i="222"/>
  <c r="AX105" i="222" s="1"/>
  <c r="AZ105" i="222" s="1"/>
  <c r="S105" i="222"/>
  <c r="F105" i="222"/>
  <c r="AW104" i="222"/>
  <c r="AV104" i="222"/>
  <c r="AU104" i="222"/>
  <c r="AT104" i="222"/>
  <c r="AS104" i="222"/>
  <c r="AR104" i="222"/>
  <c r="AQ104" i="222"/>
  <c r="AP104" i="222"/>
  <c r="AO104" i="222"/>
  <c r="AN104" i="222"/>
  <c r="AM104" i="222"/>
  <c r="AL104" i="222"/>
  <c r="AK104" i="222"/>
  <c r="AJ104" i="222"/>
  <c r="AI104" i="222"/>
  <c r="AH104" i="222"/>
  <c r="AG104" i="222"/>
  <c r="AF104" i="222"/>
  <c r="AE104" i="222"/>
  <c r="AD104" i="222"/>
  <c r="AC104" i="222"/>
  <c r="AB104" i="222"/>
  <c r="AA104" i="222"/>
  <c r="Z104" i="222"/>
  <c r="Y104" i="222"/>
  <c r="X104" i="222"/>
  <c r="W104" i="222"/>
  <c r="V104" i="222"/>
  <c r="U104" i="222"/>
  <c r="T104" i="222"/>
  <c r="AX104" i="222" s="1"/>
  <c r="AZ104" i="222" s="1"/>
  <c r="S104" i="222"/>
  <c r="AW102" i="222"/>
  <c r="AV102" i="222"/>
  <c r="AU102" i="222"/>
  <c r="AT102" i="222"/>
  <c r="AS102" i="222"/>
  <c r="AR102" i="222"/>
  <c r="AQ102" i="222"/>
  <c r="AP102" i="222"/>
  <c r="AO102" i="222"/>
  <c r="AN102" i="222"/>
  <c r="AM102" i="222"/>
  <c r="AL102" i="222"/>
  <c r="AK102" i="222"/>
  <c r="AJ102" i="222"/>
  <c r="AI102" i="222"/>
  <c r="AH102" i="222"/>
  <c r="AG102" i="222"/>
  <c r="AF102" i="222"/>
  <c r="AE102" i="222"/>
  <c r="AD102" i="222"/>
  <c r="AC102" i="222"/>
  <c r="AB102" i="222"/>
  <c r="AA102" i="222"/>
  <c r="Z102" i="222"/>
  <c r="Y102" i="222"/>
  <c r="X102" i="222"/>
  <c r="W102" i="222"/>
  <c r="V102" i="222"/>
  <c r="U102" i="222"/>
  <c r="T102" i="222"/>
  <c r="S102" i="222"/>
  <c r="F102" i="222"/>
  <c r="AW101" i="222"/>
  <c r="AV101" i="222"/>
  <c r="AU101" i="222"/>
  <c r="AT101" i="222"/>
  <c r="AS101" i="222"/>
  <c r="AR101" i="222"/>
  <c r="AQ101" i="222"/>
  <c r="AP101" i="222"/>
  <c r="AO101" i="222"/>
  <c r="AN101" i="222"/>
  <c r="AM101" i="222"/>
  <c r="AL101" i="222"/>
  <c r="AK101" i="222"/>
  <c r="AJ101" i="222"/>
  <c r="AI101" i="222"/>
  <c r="AH101" i="222"/>
  <c r="AG101" i="222"/>
  <c r="AF101" i="222"/>
  <c r="AE101" i="222"/>
  <c r="AD101" i="222"/>
  <c r="AC101" i="222"/>
  <c r="AB101" i="222"/>
  <c r="AA101" i="222"/>
  <c r="Z101" i="222"/>
  <c r="Y101" i="222"/>
  <c r="X101" i="222"/>
  <c r="W101" i="222"/>
  <c r="V101" i="222"/>
  <c r="U101" i="222"/>
  <c r="T101" i="222"/>
  <c r="S101" i="222"/>
  <c r="AW99" i="222"/>
  <c r="AV99" i="222"/>
  <c r="AU99" i="222"/>
  <c r="AT99" i="222"/>
  <c r="AS99" i="222"/>
  <c r="AR99" i="222"/>
  <c r="AQ99" i="222"/>
  <c r="AP99" i="222"/>
  <c r="AO99" i="222"/>
  <c r="AN99" i="222"/>
  <c r="AM99" i="222"/>
  <c r="AL99" i="222"/>
  <c r="AK99" i="222"/>
  <c r="AJ99" i="222"/>
  <c r="AI99" i="222"/>
  <c r="AH99" i="222"/>
  <c r="AG99" i="222"/>
  <c r="AF99" i="222"/>
  <c r="AE99" i="222"/>
  <c r="AD99" i="222"/>
  <c r="AC99" i="222"/>
  <c r="AB99" i="222"/>
  <c r="AA99" i="222"/>
  <c r="Z99" i="222"/>
  <c r="Y99" i="222"/>
  <c r="X99" i="222"/>
  <c r="W99" i="222"/>
  <c r="V99" i="222"/>
  <c r="U99" i="222"/>
  <c r="T99" i="222"/>
  <c r="AX99" i="222" s="1"/>
  <c r="AZ99" i="222" s="1"/>
  <c r="S99" i="222"/>
  <c r="F99" i="222"/>
  <c r="AW98" i="222"/>
  <c r="AV98" i="222"/>
  <c r="AU98" i="222"/>
  <c r="AT98" i="222"/>
  <c r="AS98" i="222"/>
  <c r="AR98" i="222"/>
  <c r="AQ98" i="222"/>
  <c r="AP98" i="222"/>
  <c r="AO98" i="222"/>
  <c r="AN98" i="222"/>
  <c r="AM98" i="222"/>
  <c r="AL98" i="222"/>
  <c r="AK98" i="222"/>
  <c r="AJ98" i="222"/>
  <c r="AI98" i="222"/>
  <c r="AH98" i="222"/>
  <c r="AG98" i="222"/>
  <c r="AF98" i="222"/>
  <c r="AE98" i="222"/>
  <c r="AD98" i="222"/>
  <c r="AC98" i="222"/>
  <c r="AB98" i="222"/>
  <c r="AA98" i="222"/>
  <c r="Z98" i="222"/>
  <c r="Y98" i="222"/>
  <c r="X98" i="222"/>
  <c r="W98" i="222"/>
  <c r="V98" i="222"/>
  <c r="U98" i="222"/>
  <c r="T98" i="222"/>
  <c r="AX98" i="222" s="1"/>
  <c r="AZ98" i="222" s="1"/>
  <c r="S98" i="222"/>
  <c r="AW96" i="222"/>
  <c r="AV96" i="222"/>
  <c r="AU96" i="222"/>
  <c r="AT96" i="222"/>
  <c r="AS96" i="222"/>
  <c r="AR96" i="222"/>
  <c r="AQ96" i="222"/>
  <c r="AP96" i="222"/>
  <c r="AO96" i="222"/>
  <c r="AN96" i="222"/>
  <c r="AM96" i="222"/>
  <c r="AL96" i="222"/>
  <c r="AK96" i="222"/>
  <c r="AJ96" i="222"/>
  <c r="AI96" i="222"/>
  <c r="AH96" i="222"/>
  <c r="AG96" i="222"/>
  <c r="AF96" i="222"/>
  <c r="AE96" i="222"/>
  <c r="AD96" i="222"/>
  <c r="AC96" i="222"/>
  <c r="AB96" i="222"/>
  <c r="AA96" i="222"/>
  <c r="Z96" i="222"/>
  <c r="Y96" i="222"/>
  <c r="X96" i="222"/>
  <c r="W96" i="222"/>
  <c r="V96" i="222"/>
  <c r="U96" i="222"/>
  <c r="T96" i="222"/>
  <c r="S96" i="222"/>
  <c r="F96" i="222"/>
  <c r="AW95" i="222"/>
  <c r="AV95" i="222"/>
  <c r="AU95" i="222"/>
  <c r="AT95" i="222"/>
  <c r="AS95" i="222"/>
  <c r="AR95" i="222"/>
  <c r="AQ95" i="222"/>
  <c r="AP95" i="222"/>
  <c r="AO95" i="222"/>
  <c r="AN95" i="222"/>
  <c r="AM95" i="222"/>
  <c r="AL95" i="222"/>
  <c r="AK95" i="222"/>
  <c r="AJ95" i="222"/>
  <c r="AI95" i="222"/>
  <c r="AH95" i="222"/>
  <c r="AG95" i="222"/>
  <c r="AF95" i="222"/>
  <c r="AE95" i="222"/>
  <c r="AD95" i="222"/>
  <c r="AC95" i="222"/>
  <c r="AB95" i="222"/>
  <c r="AA95" i="222"/>
  <c r="Z95" i="222"/>
  <c r="Y95" i="222"/>
  <c r="X95" i="222"/>
  <c r="W95" i="222"/>
  <c r="V95" i="222"/>
  <c r="U95" i="222"/>
  <c r="T95" i="222"/>
  <c r="S95" i="222"/>
  <c r="AW93" i="222"/>
  <c r="AV93" i="222"/>
  <c r="AU93" i="222"/>
  <c r="AT93" i="222"/>
  <c r="AS93" i="222"/>
  <c r="AR93" i="222"/>
  <c r="AQ93" i="222"/>
  <c r="AP93" i="222"/>
  <c r="AO93" i="222"/>
  <c r="AN93" i="222"/>
  <c r="AM93" i="222"/>
  <c r="AL93" i="222"/>
  <c r="AK93" i="222"/>
  <c r="AJ93" i="222"/>
  <c r="AI93" i="222"/>
  <c r="AH93" i="222"/>
  <c r="AG93" i="222"/>
  <c r="AF93" i="222"/>
  <c r="AE93" i="222"/>
  <c r="AD93" i="222"/>
  <c r="AC93" i="222"/>
  <c r="AB93" i="222"/>
  <c r="AA93" i="222"/>
  <c r="Z93" i="222"/>
  <c r="Y93" i="222"/>
  <c r="X93" i="222"/>
  <c r="W93" i="222"/>
  <c r="V93" i="222"/>
  <c r="U93" i="222"/>
  <c r="T93" i="222"/>
  <c r="AX93" i="222" s="1"/>
  <c r="AZ93" i="222" s="1"/>
  <c r="S93" i="222"/>
  <c r="F93" i="222"/>
  <c r="AW92" i="222"/>
  <c r="AV92" i="222"/>
  <c r="AU92" i="222"/>
  <c r="AT92" i="222"/>
  <c r="AS92" i="222"/>
  <c r="AR92" i="222"/>
  <c r="AQ92" i="222"/>
  <c r="AP92" i="222"/>
  <c r="AO92" i="222"/>
  <c r="AN92" i="222"/>
  <c r="AM92" i="222"/>
  <c r="AL92" i="222"/>
  <c r="AK92" i="222"/>
  <c r="AJ92" i="222"/>
  <c r="AI92" i="222"/>
  <c r="AH92" i="222"/>
  <c r="AG92" i="222"/>
  <c r="AF92" i="222"/>
  <c r="AE92" i="222"/>
  <c r="AD92" i="222"/>
  <c r="AC92" i="222"/>
  <c r="AB92" i="222"/>
  <c r="AA92" i="222"/>
  <c r="Z92" i="222"/>
  <c r="Y92" i="222"/>
  <c r="X92" i="222"/>
  <c r="W92" i="222"/>
  <c r="V92" i="222"/>
  <c r="U92" i="222"/>
  <c r="T92" i="222"/>
  <c r="AX92" i="222" s="1"/>
  <c r="AZ92" i="222" s="1"/>
  <c r="S92" i="222"/>
  <c r="AW90" i="222"/>
  <c r="AV90" i="222"/>
  <c r="AU90" i="222"/>
  <c r="AT90" i="222"/>
  <c r="AS90" i="222"/>
  <c r="AR90" i="222"/>
  <c r="AQ90" i="222"/>
  <c r="AP90" i="222"/>
  <c r="AO90" i="222"/>
  <c r="AN90" i="222"/>
  <c r="AM90" i="222"/>
  <c r="AL90" i="222"/>
  <c r="AK90" i="222"/>
  <c r="AJ90" i="222"/>
  <c r="AI90" i="222"/>
  <c r="AH90" i="222"/>
  <c r="AG90" i="222"/>
  <c r="AF90" i="222"/>
  <c r="AE90" i="222"/>
  <c r="AD90" i="222"/>
  <c r="AC90" i="222"/>
  <c r="AB90" i="222"/>
  <c r="AA90" i="222"/>
  <c r="Z90" i="222"/>
  <c r="Y90" i="222"/>
  <c r="X90" i="222"/>
  <c r="W90" i="222"/>
  <c r="V90" i="222"/>
  <c r="U90" i="222"/>
  <c r="T90" i="222"/>
  <c r="S90" i="222"/>
  <c r="F90" i="222"/>
  <c r="AW89" i="222"/>
  <c r="AV89" i="222"/>
  <c r="AU89" i="222"/>
  <c r="AT89" i="222"/>
  <c r="AS89" i="222"/>
  <c r="AR89" i="222"/>
  <c r="AQ89" i="222"/>
  <c r="AP89" i="222"/>
  <c r="AO89" i="222"/>
  <c r="AN89" i="222"/>
  <c r="AM89" i="222"/>
  <c r="AL89" i="222"/>
  <c r="AK89" i="222"/>
  <c r="AJ89" i="222"/>
  <c r="AI89" i="222"/>
  <c r="AH89" i="222"/>
  <c r="AG89" i="222"/>
  <c r="AF89" i="222"/>
  <c r="AE89" i="222"/>
  <c r="AD89" i="222"/>
  <c r="AC89" i="222"/>
  <c r="AB89" i="222"/>
  <c r="AA89" i="222"/>
  <c r="Z89" i="222"/>
  <c r="Y89" i="222"/>
  <c r="X89" i="222"/>
  <c r="W89" i="222"/>
  <c r="V89" i="222"/>
  <c r="U89" i="222"/>
  <c r="T89" i="222"/>
  <c r="S89" i="222"/>
  <c r="AW87" i="222"/>
  <c r="AV87" i="222"/>
  <c r="AU87" i="222"/>
  <c r="AT87" i="222"/>
  <c r="AS87" i="222"/>
  <c r="AR87" i="222"/>
  <c r="AQ87" i="222"/>
  <c r="AP87" i="222"/>
  <c r="AO87" i="222"/>
  <c r="AN87" i="222"/>
  <c r="AM87" i="222"/>
  <c r="AL87" i="222"/>
  <c r="AK87" i="222"/>
  <c r="AJ87" i="222"/>
  <c r="AI87" i="222"/>
  <c r="AH87" i="222"/>
  <c r="AG87" i="222"/>
  <c r="AF87" i="222"/>
  <c r="AE87" i="222"/>
  <c r="AD87" i="222"/>
  <c r="AC87" i="222"/>
  <c r="AB87" i="222"/>
  <c r="AA87" i="222"/>
  <c r="Z87" i="222"/>
  <c r="Y87" i="222"/>
  <c r="X87" i="222"/>
  <c r="W87" i="222"/>
  <c r="V87" i="222"/>
  <c r="U87" i="222"/>
  <c r="T87" i="222"/>
  <c r="AX87" i="222" s="1"/>
  <c r="AZ87" i="222" s="1"/>
  <c r="S87" i="222"/>
  <c r="F87" i="222"/>
  <c r="AW86" i="222"/>
  <c r="AV86" i="222"/>
  <c r="AU86" i="222"/>
  <c r="AT86" i="222"/>
  <c r="AS86" i="222"/>
  <c r="AR86" i="222"/>
  <c r="AQ86" i="222"/>
  <c r="AP86" i="222"/>
  <c r="AO86" i="222"/>
  <c r="AN86" i="222"/>
  <c r="AM86" i="222"/>
  <c r="AL86" i="222"/>
  <c r="AK86" i="222"/>
  <c r="AJ86" i="222"/>
  <c r="AI86" i="222"/>
  <c r="AH86" i="222"/>
  <c r="AG86" i="222"/>
  <c r="AF86" i="222"/>
  <c r="AE86" i="222"/>
  <c r="AD86" i="222"/>
  <c r="AC86" i="222"/>
  <c r="AB86" i="222"/>
  <c r="AA86" i="222"/>
  <c r="Z86" i="222"/>
  <c r="Y86" i="222"/>
  <c r="X86" i="222"/>
  <c r="W86" i="222"/>
  <c r="V86" i="222"/>
  <c r="U86" i="222"/>
  <c r="T86" i="222"/>
  <c r="AX86" i="222" s="1"/>
  <c r="AZ86" i="222" s="1"/>
  <c r="S86" i="222"/>
  <c r="AW84" i="222"/>
  <c r="AV84" i="222"/>
  <c r="AU84" i="222"/>
  <c r="AT84" i="222"/>
  <c r="AS84" i="222"/>
  <c r="AR84" i="222"/>
  <c r="AQ84" i="222"/>
  <c r="AP84" i="222"/>
  <c r="AO84" i="222"/>
  <c r="AN84" i="222"/>
  <c r="AM84" i="222"/>
  <c r="AL84" i="222"/>
  <c r="AK84" i="222"/>
  <c r="AJ84" i="222"/>
  <c r="AI84" i="222"/>
  <c r="AH84" i="222"/>
  <c r="AG84" i="222"/>
  <c r="AF84" i="222"/>
  <c r="AE84" i="222"/>
  <c r="AD84" i="222"/>
  <c r="AC84" i="222"/>
  <c r="AB84" i="222"/>
  <c r="AA84" i="222"/>
  <c r="Z84" i="222"/>
  <c r="Y84" i="222"/>
  <c r="X84" i="222"/>
  <c r="W84" i="222"/>
  <c r="V84" i="222"/>
  <c r="U84" i="222"/>
  <c r="T84" i="222"/>
  <c r="S84" i="222"/>
  <c r="F84" i="222"/>
  <c r="AW83" i="222"/>
  <c r="AV83" i="222"/>
  <c r="AU83" i="222"/>
  <c r="AT83" i="222"/>
  <c r="AS83" i="222"/>
  <c r="AR83" i="222"/>
  <c r="AQ83" i="222"/>
  <c r="AP83" i="222"/>
  <c r="AO83" i="222"/>
  <c r="AN83" i="222"/>
  <c r="AM83" i="222"/>
  <c r="AL83" i="222"/>
  <c r="AK83" i="222"/>
  <c r="AJ83" i="222"/>
  <c r="AI83" i="222"/>
  <c r="AH83" i="222"/>
  <c r="AG83" i="222"/>
  <c r="AF83" i="222"/>
  <c r="AE83" i="222"/>
  <c r="AD83" i="222"/>
  <c r="AC83" i="222"/>
  <c r="AB83" i="222"/>
  <c r="AA83" i="222"/>
  <c r="Z83" i="222"/>
  <c r="Y83" i="222"/>
  <c r="X83" i="222"/>
  <c r="W83" i="222"/>
  <c r="V83" i="222"/>
  <c r="U83" i="222"/>
  <c r="T83" i="222"/>
  <c r="S83" i="222"/>
  <c r="AW81" i="222"/>
  <c r="AV81" i="222"/>
  <c r="AU81" i="222"/>
  <c r="AT81" i="222"/>
  <c r="AS81" i="222"/>
  <c r="AR81" i="222"/>
  <c r="AQ81" i="222"/>
  <c r="AP81" i="222"/>
  <c r="AO81" i="222"/>
  <c r="AN81" i="222"/>
  <c r="AM81" i="222"/>
  <c r="AL81" i="222"/>
  <c r="AK81" i="222"/>
  <c r="AJ81" i="222"/>
  <c r="AI81" i="222"/>
  <c r="AH81" i="222"/>
  <c r="AG81" i="222"/>
  <c r="AF81" i="222"/>
  <c r="AE81" i="222"/>
  <c r="AD81" i="222"/>
  <c r="AC81" i="222"/>
  <c r="AB81" i="222"/>
  <c r="AA81" i="222"/>
  <c r="Z81" i="222"/>
  <c r="Y81" i="222"/>
  <c r="X81" i="222"/>
  <c r="W81" i="222"/>
  <c r="V81" i="222"/>
  <c r="U81" i="222"/>
  <c r="T81" i="222"/>
  <c r="AX81" i="222" s="1"/>
  <c r="AZ81" i="222" s="1"/>
  <c r="S81" i="222"/>
  <c r="F81" i="222"/>
  <c r="AW80" i="222"/>
  <c r="AV80" i="222"/>
  <c r="AU80" i="222"/>
  <c r="AT80" i="222"/>
  <c r="AS80" i="222"/>
  <c r="AR80" i="222"/>
  <c r="AQ80" i="222"/>
  <c r="AP80" i="222"/>
  <c r="AO80" i="222"/>
  <c r="AN80" i="222"/>
  <c r="AM80" i="222"/>
  <c r="AL80" i="222"/>
  <c r="AK80" i="222"/>
  <c r="AJ80" i="222"/>
  <c r="AI80" i="222"/>
  <c r="AH80" i="222"/>
  <c r="AG80" i="222"/>
  <c r="AF80" i="222"/>
  <c r="AE80" i="222"/>
  <c r="AD80" i="222"/>
  <c r="AC80" i="222"/>
  <c r="AB80" i="222"/>
  <c r="AA80" i="222"/>
  <c r="Z80" i="222"/>
  <c r="Y80" i="222"/>
  <c r="X80" i="222"/>
  <c r="W80" i="222"/>
  <c r="V80" i="222"/>
  <c r="U80" i="222"/>
  <c r="T80" i="222"/>
  <c r="AX80" i="222" s="1"/>
  <c r="AZ80" i="222" s="1"/>
  <c r="S80" i="222"/>
  <c r="AW78" i="222"/>
  <c r="AV78" i="222"/>
  <c r="AU78" i="222"/>
  <c r="AT78" i="222"/>
  <c r="AS78" i="222"/>
  <c r="AR78" i="222"/>
  <c r="AQ78" i="222"/>
  <c r="AP78" i="222"/>
  <c r="AO78" i="222"/>
  <c r="AN78" i="222"/>
  <c r="AM78" i="222"/>
  <c r="AL78" i="222"/>
  <c r="AK78" i="222"/>
  <c r="AJ78" i="222"/>
  <c r="AI78" i="222"/>
  <c r="AH78" i="222"/>
  <c r="AG78" i="222"/>
  <c r="AF78" i="222"/>
  <c r="AE78" i="222"/>
  <c r="AD78" i="222"/>
  <c r="AC78" i="222"/>
  <c r="AB78" i="222"/>
  <c r="AA78" i="222"/>
  <c r="Z78" i="222"/>
  <c r="Y78" i="222"/>
  <c r="X78" i="222"/>
  <c r="W78" i="222"/>
  <c r="V78" i="222"/>
  <c r="U78" i="222"/>
  <c r="T78" i="222"/>
  <c r="S78" i="222"/>
  <c r="F78" i="222"/>
  <c r="AW77" i="222"/>
  <c r="AV77" i="222"/>
  <c r="AU77" i="222"/>
  <c r="AT77" i="222"/>
  <c r="AS77" i="222"/>
  <c r="AR77" i="222"/>
  <c r="AQ77" i="222"/>
  <c r="AP77" i="222"/>
  <c r="AO77" i="222"/>
  <c r="AN77" i="222"/>
  <c r="AM77" i="222"/>
  <c r="AL77" i="222"/>
  <c r="AK77" i="222"/>
  <c r="AJ77" i="222"/>
  <c r="AI77" i="222"/>
  <c r="AH77" i="222"/>
  <c r="AG77" i="222"/>
  <c r="AF77" i="222"/>
  <c r="AE77" i="222"/>
  <c r="AD77" i="222"/>
  <c r="AC77" i="222"/>
  <c r="AB77" i="222"/>
  <c r="AA77" i="222"/>
  <c r="Z77" i="222"/>
  <c r="Y77" i="222"/>
  <c r="X77" i="222"/>
  <c r="W77" i="222"/>
  <c r="V77" i="222"/>
  <c r="U77" i="222"/>
  <c r="T77" i="222"/>
  <c r="S77" i="222"/>
  <c r="AW75" i="222"/>
  <c r="AV75" i="222"/>
  <c r="AU75" i="222"/>
  <c r="AT75" i="222"/>
  <c r="AS75" i="222"/>
  <c r="AR75" i="222"/>
  <c r="AQ75" i="222"/>
  <c r="AP75" i="222"/>
  <c r="AO75" i="222"/>
  <c r="AN75" i="222"/>
  <c r="AM75" i="222"/>
  <c r="AL75" i="222"/>
  <c r="AK75" i="222"/>
  <c r="AJ75" i="222"/>
  <c r="AI75" i="222"/>
  <c r="AH75" i="222"/>
  <c r="AG75" i="222"/>
  <c r="AF75" i="222"/>
  <c r="AE75" i="222"/>
  <c r="AD75" i="222"/>
  <c r="AC75" i="222"/>
  <c r="AB75" i="222"/>
  <c r="AA75" i="222"/>
  <c r="Z75" i="222"/>
  <c r="Y75" i="222"/>
  <c r="X75" i="222"/>
  <c r="W75" i="222"/>
  <c r="V75" i="222"/>
  <c r="U75" i="222"/>
  <c r="T75" i="222"/>
  <c r="AX75" i="222" s="1"/>
  <c r="AZ75" i="222" s="1"/>
  <c r="S75" i="222"/>
  <c r="F75" i="222"/>
  <c r="AW74" i="222"/>
  <c r="AV74" i="222"/>
  <c r="AU74" i="222"/>
  <c r="AT74" i="222"/>
  <c r="AS74" i="222"/>
  <c r="AR74" i="222"/>
  <c r="AQ74" i="222"/>
  <c r="AP74" i="222"/>
  <c r="AO74" i="222"/>
  <c r="AN74" i="222"/>
  <c r="AM74" i="222"/>
  <c r="AL74" i="222"/>
  <c r="AK74" i="222"/>
  <c r="AJ74" i="222"/>
  <c r="AI74" i="222"/>
  <c r="AH74" i="222"/>
  <c r="AG74" i="222"/>
  <c r="AF74" i="222"/>
  <c r="AE74" i="222"/>
  <c r="AD74" i="222"/>
  <c r="AC74" i="222"/>
  <c r="AB74" i="222"/>
  <c r="AA74" i="222"/>
  <c r="Z74" i="222"/>
  <c r="Y74" i="222"/>
  <c r="X74" i="222"/>
  <c r="W74" i="222"/>
  <c r="V74" i="222"/>
  <c r="U74" i="222"/>
  <c r="T74" i="222"/>
  <c r="AX74" i="222" s="1"/>
  <c r="AZ74" i="222" s="1"/>
  <c r="S74" i="222"/>
  <c r="AW72" i="222"/>
  <c r="AV72" i="222"/>
  <c r="AU72" i="222"/>
  <c r="AT72" i="222"/>
  <c r="AS72" i="222"/>
  <c r="AR72" i="222"/>
  <c r="AQ72" i="222"/>
  <c r="AP72" i="222"/>
  <c r="AO72" i="222"/>
  <c r="AN72" i="222"/>
  <c r="AM72" i="222"/>
  <c r="AL72" i="222"/>
  <c r="AK72" i="222"/>
  <c r="AJ72" i="222"/>
  <c r="AI72" i="222"/>
  <c r="AH72" i="222"/>
  <c r="AG72" i="222"/>
  <c r="AF72" i="222"/>
  <c r="AE72" i="222"/>
  <c r="AD72" i="222"/>
  <c r="AC72" i="222"/>
  <c r="AB72" i="222"/>
  <c r="AA72" i="222"/>
  <c r="Z72" i="222"/>
  <c r="Y72" i="222"/>
  <c r="X72" i="222"/>
  <c r="W72" i="222"/>
  <c r="V72" i="222"/>
  <c r="U72" i="222"/>
  <c r="T72" i="222"/>
  <c r="S72" i="222"/>
  <c r="F72" i="222"/>
  <c r="AW71" i="222"/>
  <c r="AV71" i="222"/>
  <c r="AU71" i="222"/>
  <c r="AT71" i="222"/>
  <c r="AS71" i="222"/>
  <c r="AR71" i="222"/>
  <c r="AQ71" i="222"/>
  <c r="AP71" i="222"/>
  <c r="AO71" i="222"/>
  <c r="AN71" i="222"/>
  <c r="AM71" i="222"/>
  <c r="AL71" i="222"/>
  <c r="AK71" i="222"/>
  <c r="AJ71" i="222"/>
  <c r="AI71" i="222"/>
  <c r="AH71" i="222"/>
  <c r="AG71" i="222"/>
  <c r="AF71" i="222"/>
  <c r="AE71" i="222"/>
  <c r="AD71" i="222"/>
  <c r="AC71" i="222"/>
  <c r="AB71" i="222"/>
  <c r="AA71" i="222"/>
  <c r="Z71" i="222"/>
  <c r="Y71" i="222"/>
  <c r="X71" i="222"/>
  <c r="W71" i="222"/>
  <c r="V71" i="222"/>
  <c r="U71" i="222"/>
  <c r="T71" i="222"/>
  <c r="S71" i="222"/>
  <c r="AW69" i="222"/>
  <c r="AV69" i="222"/>
  <c r="AU69" i="222"/>
  <c r="AT69" i="222"/>
  <c r="AS69" i="222"/>
  <c r="AR69" i="222"/>
  <c r="AQ69" i="222"/>
  <c r="AP69" i="222"/>
  <c r="AO69" i="222"/>
  <c r="AN69" i="222"/>
  <c r="AM69" i="222"/>
  <c r="AL69" i="222"/>
  <c r="AK69" i="222"/>
  <c r="AJ69" i="222"/>
  <c r="AI69" i="222"/>
  <c r="AH69" i="222"/>
  <c r="AG69" i="222"/>
  <c r="AF69" i="222"/>
  <c r="AE69" i="222"/>
  <c r="AD69" i="222"/>
  <c r="AC69" i="222"/>
  <c r="AB69" i="222"/>
  <c r="AA69" i="222"/>
  <c r="Z69" i="222"/>
  <c r="Y69" i="222"/>
  <c r="X69" i="222"/>
  <c r="W69" i="222"/>
  <c r="V69" i="222"/>
  <c r="U69" i="222"/>
  <c r="T69" i="222"/>
  <c r="AX69" i="222" s="1"/>
  <c r="AZ69" i="222" s="1"/>
  <c r="S69" i="222"/>
  <c r="F69" i="222"/>
  <c r="AW68" i="222"/>
  <c r="AV68" i="222"/>
  <c r="AU68" i="222"/>
  <c r="AT68" i="222"/>
  <c r="AS68" i="222"/>
  <c r="AR68" i="222"/>
  <c r="AQ68" i="222"/>
  <c r="AP68" i="222"/>
  <c r="AO68" i="222"/>
  <c r="AN68" i="222"/>
  <c r="AM68" i="222"/>
  <c r="AL68" i="222"/>
  <c r="AK68" i="222"/>
  <c r="AJ68" i="222"/>
  <c r="AI68" i="222"/>
  <c r="AH68" i="222"/>
  <c r="AG68" i="222"/>
  <c r="AF68" i="222"/>
  <c r="AE68" i="222"/>
  <c r="AD68" i="222"/>
  <c r="AC68" i="222"/>
  <c r="AB68" i="222"/>
  <c r="AA68" i="222"/>
  <c r="Z68" i="222"/>
  <c r="Y68" i="222"/>
  <c r="X68" i="222"/>
  <c r="W68" i="222"/>
  <c r="V68" i="222"/>
  <c r="U68" i="222"/>
  <c r="T68" i="222"/>
  <c r="AX68" i="222" s="1"/>
  <c r="AZ68" i="222" s="1"/>
  <c r="S68" i="222"/>
  <c r="AW66" i="222"/>
  <c r="AV66" i="222"/>
  <c r="AU66" i="222"/>
  <c r="AT66" i="222"/>
  <c r="AS66" i="222"/>
  <c r="AR66" i="222"/>
  <c r="AQ66" i="222"/>
  <c r="AP66" i="222"/>
  <c r="AO66" i="222"/>
  <c r="AN66" i="222"/>
  <c r="AM66" i="222"/>
  <c r="AL66" i="222"/>
  <c r="AK66" i="222"/>
  <c r="AJ66" i="222"/>
  <c r="AI66" i="222"/>
  <c r="AH66" i="222"/>
  <c r="AG66" i="222"/>
  <c r="AF66" i="222"/>
  <c r="AE66" i="222"/>
  <c r="AD66" i="222"/>
  <c r="AC66" i="222"/>
  <c r="AB66" i="222"/>
  <c r="AA66" i="222"/>
  <c r="Z66" i="222"/>
  <c r="Y66" i="222"/>
  <c r="X66" i="222"/>
  <c r="W66" i="222"/>
  <c r="V66" i="222"/>
  <c r="U66" i="222"/>
  <c r="T66" i="222"/>
  <c r="S66" i="222"/>
  <c r="F66" i="222"/>
  <c r="AW65" i="222"/>
  <c r="AV65" i="222"/>
  <c r="AU65" i="222"/>
  <c r="AT65" i="222"/>
  <c r="AS65" i="222"/>
  <c r="AR65" i="222"/>
  <c r="AQ65" i="222"/>
  <c r="AP65" i="222"/>
  <c r="AO65" i="222"/>
  <c r="AN65" i="222"/>
  <c r="AM65" i="222"/>
  <c r="AL65" i="222"/>
  <c r="AK65" i="222"/>
  <c r="AJ65" i="222"/>
  <c r="AI65" i="222"/>
  <c r="AH65" i="222"/>
  <c r="AG65" i="222"/>
  <c r="AF65" i="222"/>
  <c r="AE65" i="222"/>
  <c r="AD65" i="222"/>
  <c r="AC65" i="222"/>
  <c r="AB65" i="222"/>
  <c r="AA65" i="222"/>
  <c r="Z65" i="222"/>
  <c r="Y65" i="222"/>
  <c r="X65" i="222"/>
  <c r="W65" i="222"/>
  <c r="V65" i="222"/>
  <c r="U65" i="222"/>
  <c r="T65" i="222"/>
  <c r="S65" i="222"/>
  <c r="AW63" i="222"/>
  <c r="AV63" i="222"/>
  <c r="AU63" i="222"/>
  <c r="AT63" i="222"/>
  <c r="AS63" i="222"/>
  <c r="AR63" i="222"/>
  <c r="AQ63" i="222"/>
  <c r="AP63" i="222"/>
  <c r="AO63" i="222"/>
  <c r="AN63" i="222"/>
  <c r="AM63" i="222"/>
  <c r="AL63" i="222"/>
  <c r="AK63" i="222"/>
  <c r="AJ63" i="222"/>
  <c r="AI63" i="222"/>
  <c r="AH63" i="222"/>
  <c r="AG63" i="222"/>
  <c r="AF63" i="222"/>
  <c r="AE63" i="222"/>
  <c r="AD63" i="222"/>
  <c r="AC63" i="222"/>
  <c r="AB63" i="222"/>
  <c r="AA63" i="222"/>
  <c r="Z63" i="222"/>
  <c r="Y63" i="222"/>
  <c r="X63" i="222"/>
  <c r="W63" i="222"/>
  <c r="V63" i="222"/>
  <c r="U63" i="222"/>
  <c r="T63" i="222"/>
  <c r="AX63" i="222" s="1"/>
  <c r="AZ63" i="222" s="1"/>
  <c r="S63" i="222"/>
  <c r="F63" i="222"/>
  <c r="AW62" i="222"/>
  <c r="AV62" i="222"/>
  <c r="AU62" i="222"/>
  <c r="AT62" i="222"/>
  <c r="AS62" i="222"/>
  <c r="AR62" i="222"/>
  <c r="AQ62" i="222"/>
  <c r="AP62" i="222"/>
  <c r="AO62" i="222"/>
  <c r="AN62" i="222"/>
  <c r="AM62" i="222"/>
  <c r="AL62" i="222"/>
  <c r="AK62" i="222"/>
  <c r="AJ62" i="222"/>
  <c r="AI62" i="222"/>
  <c r="AH62" i="222"/>
  <c r="AG62" i="222"/>
  <c r="AF62" i="222"/>
  <c r="AE62" i="222"/>
  <c r="AD62" i="222"/>
  <c r="AC62" i="222"/>
  <c r="AB62" i="222"/>
  <c r="AA62" i="222"/>
  <c r="Z62" i="222"/>
  <c r="Y62" i="222"/>
  <c r="X62" i="222"/>
  <c r="W62" i="222"/>
  <c r="V62" i="222"/>
  <c r="U62" i="222"/>
  <c r="T62" i="222"/>
  <c r="AX62" i="222" s="1"/>
  <c r="AZ62" i="222" s="1"/>
  <c r="S62" i="222"/>
  <c r="AW60" i="222"/>
  <c r="AV60" i="222"/>
  <c r="AU60" i="222"/>
  <c r="AT60" i="222"/>
  <c r="AS60" i="222"/>
  <c r="AR60" i="222"/>
  <c r="AQ60" i="222"/>
  <c r="AP60" i="222"/>
  <c r="AO60" i="222"/>
  <c r="AN60" i="222"/>
  <c r="AM60" i="222"/>
  <c r="AL60" i="222"/>
  <c r="AK60" i="222"/>
  <c r="AJ60" i="222"/>
  <c r="AI60" i="222"/>
  <c r="AH60" i="222"/>
  <c r="AG60" i="222"/>
  <c r="AF60" i="222"/>
  <c r="AE60" i="222"/>
  <c r="AD60" i="222"/>
  <c r="AC60" i="222"/>
  <c r="AB60" i="222"/>
  <c r="AA60" i="222"/>
  <c r="Z60" i="222"/>
  <c r="Y60" i="222"/>
  <c r="X60" i="222"/>
  <c r="W60" i="222"/>
  <c r="V60" i="222"/>
  <c r="U60" i="222"/>
  <c r="T60" i="222"/>
  <c r="S60" i="222"/>
  <c r="F60" i="222"/>
  <c r="AW59" i="222"/>
  <c r="AV59" i="222"/>
  <c r="AU59" i="222"/>
  <c r="AT59" i="222"/>
  <c r="AS59" i="222"/>
  <c r="AR59" i="222"/>
  <c r="AQ59" i="222"/>
  <c r="AP59" i="222"/>
  <c r="AO59" i="222"/>
  <c r="AN59" i="222"/>
  <c r="AM59" i="222"/>
  <c r="AL59" i="222"/>
  <c r="AK59" i="222"/>
  <c r="AJ59" i="222"/>
  <c r="AI59" i="222"/>
  <c r="AH59" i="222"/>
  <c r="AG59" i="222"/>
  <c r="AF59" i="222"/>
  <c r="AE59" i="222"/>
  <c r="AD59" i="222"/>
  <c r="AC59" i="222"/>
  <c r="AB59" i="222"/>
  <c r="AA59" i="222"/>
  <c r="Z59" i="222"/>
  <c r="Y59" i="222"/>
  <c r="X59" i="222"/>
  <c r="W59" i="222"/>
  <c r="V59" i="222"/>
  <c r="U59" i="222"/>
  <c r="T59" i="222"/>
  <c r="S59" i="222"/>
  <c r="AW57" i="222"/>
  <c r="AV57" i="222"/>
  <c r="AU57" i="222"/>
  <c r="AT57" i="222"/>
  <c r="AS57" i="222"/>
  <c r="AR57" i="222"/>
  <c r="AQ57" i="222"/>
  <c r="AP57" i="222"/>
  <c r="AO57" i="222"/>
  <c r="AN57" i="222"/>
  <c r="AM57" i="222"/>
  <c r="AL57" i="222"/>
  <c r="AK57" i="222"/>
  <c r="AJ57" i="222"/>
  <c r="AI57" i="222"/>
  <c r="AH57" i="222"/>
  <c r="AG57" i="222"/>
  <c r="AF57" i="222"/>
  <c r="AE57" i="222"/>
  <c r="AD57" i="222"/>
  <c r="AC57" i="222"/>
  <c r="AB57" i="222"/>
  <c r="AA57" i="222"/>
  <c r="Z57" i="222"/>
  <c r="Y57" i="222"/>
  <c r="X57" i="222"/>
  <c r="W57" i="222"/>
  <c r="V57" i="222"/>
  <c r="U57" i="222"/>
  <c r="T57" i="222"/>
  <c r="AX57" i="222" s="1"/>
  <c r="AZ57" i="222" s="1"/>
  <c r="S57" i="222"/>
  <c r="F57" i="222"/>
  <c r="AW56" i="222"/>
  <c r="AV56" i="222"/>
  <c r="AU56" i="222"/>
  <c r="AT56" i="222"/>
  <c r="AS56" i="222"/>
  <c r="AR56" i="222"/>
  <c r="AQ56" i="222"/>
  <c r="AP56" i="222"/>
  <c r="AO56" i="222"/>
  <c r="AN56" i="222"/>
  <c r="AM56" i="222"/>
  <c r="AL56" i="222"/>
  <c r="AK56" i="222"/>
  <c r="AJ56" i="222"/>
  <c r="AI56" i="222"/>
  <c r="AH56" i="222"/>
  <c r="AG56" i="222"/>
  <c r="AF56" i="222"/>
  <c r="AE56" i="222"/>
  <c r="AD56" i="222"/>
  <c r="AC56" i="222"/>
  <c r="AB56" i="222"/>
  <c r="AA56" i="222"/>
  <c r="Z56" i="222"/>
  <c r="Y56" i="222"/>
  <c r="X56" i="222"/>
  <c r="W56" i="222"/>
  <c r="V56" i="222"/>
  <c r="U56" i="222"/>
  <c r="T56" i="222"/>
  <c r="AX56" i="222" s="1"/>
  <c r="AZ56" i="222" s="1"/>
  <c r="S56" i="222"/>
  <c r="AW54" i="222"/>
  <c r="AV54" i="222"/>
  <c r="AU54" i="222"/>
  <c r="AT54" i="222"/>
  <c r="AS54" i="222"/>
  <c r="AR54" i="222"/>
  <c r="AQ54" i="222"/>
  <c r="AP54" i="222"/>
  <c r="AO54" i="222"/>
  <c r="AN54" i="222"/>
  <c r="AM54" i="222"/>
  <c r="AL54" i="222"/>
  <c r="AK54" i="222"/>
  <c r="AJ54" i="222"/>
  <c r="AI54" i="222"/>
  <c r="AH54" i="222"/>
  <c r="AG54" i="222"/>
  <c r="AF54" i="222"/>
  <c r="AE54" i="222"/>
  <c r="AD54" i="222"/>
  <c r="AC54" i="222"/>
  <c r="AB54" i="222"/>
  <c r="AA54" i="222"/>
  <c r="Z54" i="222"/>
  <c r="Y54" i="222"/>
  <c r="X54" i="222"/>
  <c r="W54" i="222"/>
  <c r="V54" i="222"/>
  <c r="U54" i="222"/>
  <c r="T54" i="222"/>
  <c r="S54" i="222"/>
  <c r="F54" i="222"/>
  <c r="AW53" i="222"/>
  <c r="AV53" i="222"/>
  <c r="AU53" i="222"/>
  <c r="AT53" i="222"/>
  <c r="AS53" i="222"/>
  <c r="AR53" i="222"/>
  <c r="AQ53" i="222"/>
  <c r="AP53" i="222"/>
  <c r="AO53" i="222"/>
  <c r="AN53" i="222"/>
  <c r="AM53" i="222"/>
  <c r="AL53" i="222"/>
  <c r="AK53" i="222"/>
  <c r="AJ53" i="222"/>
  <c r="AI53" i="222"/>
  <c r="AH53" i="222"/>
  <c r="AG53" i="222"/>
  <c r="AF53" i="222"/>
  <c r="AE53" i="222"/>
  <c r="AD53" i="222"/>
  <c r="AC53" i="222"/>
  <c r="AB53" i="222"/>
  <c r="AA53" i="222"/>
  <c r="Z53" i="222"/>
  <c r="Y53" i="222"/>
  <c r="X53" i="222"/>
  <c r="W53" i="222"/>
  <c r="V53" i="222"/>
  <c r="U53" i="222"/>
  <c r="T53" i="222"/>
  <c r="S53" i="222"/>
  <c r="AW51" i="222"/>
  <c r="AV51" i="222"/>
  <c r="AU51" i="222"/>
  <c r="AT51" i="222"/>
  <c r="AS51" i="222"/>
  <c r="AR51" i="222"/>
  <c r="AQ51" i="222"/>
  <c r="AP51" i="222"/>
  <c r="AO51" i="222"/>
  <c r="AN51" i="222"/>
  <c r="AM51" i="222"/>
  <c r="AL51" i="222"/>
  <c r="AK51" i="222"/>
  <c r="AJ51" i="222"/>
  <c r="AI51" i="222"/>
  <c r="AH51" i="222"/>
  <c r="AG51" i="222"/>
  <c r="AF51" i="222"/>
  <c r="AE51" i="222"/>
  <c r="AD51" i="222"/>
  <c r="AC51" i="222"/>
  <c r="AB51" i="222"/>
  <c r="AA51" i="222"/>
  <c r="Z51" i="222"/>
  <c r="Y51" i="222"/>
  <c r="X51" i="222"/>
  <c r="W51" i="222"/>
  <c r="V51" i="222"/>
  <c r="U51" i="222"/>
  <c r="T51" i="222"/>
  <c r="AX51" i="222" s="1"/>
  <c r="AZ51" i="222" s="1"/>
  <c r="S51" i="222"/>
  <c r="F51" i="222"/>
  <c r="AW50" i="222"/>
  <c r="AV50" i="222"/>
  <c r="AU50" i="222"/>
  <c r="AT50" i="222"/>
  <c r="AS50" i="222"/>
  <c r="AR50" i="222"/>
  <c r="AQ50" i="222"/>
  <c r="AP50" i="222"/>
  <c r="AO50" i="222"/>
  <c r="AN50" i="222"/>
  <c r="AM50" i="222"/>
  <c r="AL50" i="222"/>
  <c r="AK50" i="222"/>
  <c r="AJ50" i="222"/>
  <c r="AI50" i="222"/>
  <c r="AH50" i="222"/>
  <c r="AG50" i="222"/>
  <c r="AF50" i="222"/>
  <c r="AE50" i="222"/>
  <c r="AD50" i="222"/>
  <c r="AC50" i="222"/>
  <c r="AB50" i="222"/>
  <c r="AA50" i="222"/>
  <c r="Z50" i="222"/>
  <c r="Y50" i="222"/>
  <c r="X50" i="222"/>
  <c r="W50" i="222"/>
  <c r="V50" i="222"/>
  <c r="U50" i="222"/>
  <c r="T50" i="222"/>
  <c r="AX50" i="222" s="1"/>
  <c r="AZ50" i="222" s="1"/>
  <c r="S50" i="222"/>
  <c r="AW48" i="222"/>
  <c r="AV48" i="222"/>
  <c r="AU48" i="222"/>
  <c r="AT48" i="222"/>
  <c r="AS48" i="222"/>
  <c r="AR48" i="222"/>
  <c r="AQ48" i="222"/>
  <c r="AP48" i="222"/>
  <c r="AO48" i="222"/>
  <c r="AN48" i="222"/>
  <c r="AM48" i="222"/>
  <c r="AL48" i="222"/>
  <c r="AK48" i="222"/>
  <c r="AJ48" i="222"/>
  <c r="AI48" i="222"/>
  <c r="AH48" i="222"/>
  <c r="AG48" i="222"/>
  <c r="AF48" i="222"/>
  <c r="AE48" i="222"/>
  <c r="AD48" i="222"/>
  <c r="AC48" i="222"/>
  <c r="AB48" i="222"/>
  <c r="AA48" i="222"/>
  <c r="Z48" i="222"/>
  <c r="Y48" i="222"/>
  <c r="X48" i="222"/>
  <c r="W48" i="222"/>
  <c r="V48" i="222"/>
  <c r="U48" i="222"/>
  <c r="T48" i="222"/>
  <c r="S48" i="222"/>
  <c r="F48" i="222"/>
  <c r="AW47" i="222"/>
  <c r="AV47" i="222"/>
  <c r="AU47" i="222"/>
  <c r="AT47" i="222"/>
  <c r="AS47" i="222"/>
  <c r="AR47" i="222"/>
  <c r="AQ47" i="222"/>
  <c r="AP47" i="222"/>
  <c r="AO47" i="222"/>
  <c r="AN47" i="222"/>
  <c r="AM47" i="222"/>
  <c r="AL47" i="222"/>
  <c r="AK47" i="222"/>
  <c r="AJ47" i="222"/>
  <c r="AI47" i="222"/>
  <c r="AH47" i="222"/>
  <c r="AG47" i="222"/>
  <c r="AF47" i="222"/>
  <c r="AE47" i="222"/>
  <c r="AD47" i="222"/>
  <c r="AC47" i="222"/>
  <c r="AB47" i="222"/>
  <c r="AA47" i="222"/>
  <c r="Z47" i="222"/>
  <c r="Y47" i="222"/>
  <c r="X47" i="222"/>
  <c r="W47" i="222"/>
  <c r="V47" i="222"/>
  <c r="U47" i="222"/>
  <c r="T47" i="222"/>
  <c r="S47" i="222"/>
  <c r="AW45" i="222"/>
  <c r="AV45" i="222"/>
  <c r="AU45" i="222"/>
  <c r="AT45" i="222"/>
  <c r="AS45" i="222"/>
  <c r="AR45" i="222"/>
  <c r="AQ45" i="222"/>
  <c r="AP45" i="222"/>
  <c r="AO45" i="222"/>
  <c r="AN45" i="222"/>
  <c r="AM45" i="222"/>
  <c r="AL45" i="222"/>
  <c r="AK45" i="222"/>
  <c r="AJ45" i="222"/>
  <c r="AI45" i="222"/>
  <c r="AH45" i="222"/>
  <c r="AG45" i="222"/>
  <c r="AF45" i="222"/>
  <c r="AE45" i="222"/>
  <c r="AD45" i="222"/>
  <c r="AC45" i="222"/>
  <c r="AB45" i="222"/>
  <c r="AA45" i="222"/>
  <c r="Z45" i="222"/>
  <c r="Y45" i="222"/>
  <c r="X45" i="222"/>
  <c r="W45" i="222"/>
  <c r="V45" i="222"/>
  <c r="U45" i="222"/>
  <c r="T45" i="222"/>
  <c r="AX45" i="222" s="1"/>
  <c r="AZ45" i="222" s="1"/>
  <c r="S45" i="222"/>
  <c r="F45" i="222"/>
  <c r="AW44" i="222"/>
  <c r="AV44" i="222"/>
  <c r="AU44" i="222"/>
  <c r="AT44" i="222"/>
  <c r="AS44" i="222"/>
  <c r="AR44" i="222"/>
  <c r="AQ44" i="222"/>
  <c r="AP44" i="222"/>
  <c r="AO44" i="222"/>
  <c r="AN44" i="222"/>
  <c r="AM44" i="222"/>
  <c r="AL44" i="222"/>
  <c r="AK44" i="222"/>
  <c r="AJ44" i="222"/>
  <c r="AI44" i="222"/>
  <c r="AH44" i="222"/>
  <c r="AG44" i="222"/>
  <c r="AF44" i="222"/>
  <c r="AE44" i="222"/>
  <c r="AD44" i="222"/>
  <c r="AC44" i="222"/>
  <c r="AB44" i="222"/>
  <c r="AA44" i="222"/>
  <c r="Z44" i="222"/>
  <c r="Y44" i="222"/>
  <c r="X44" i="222"/>
  <c r="W44" i="222"/>
  <c r="V44" i="222"/>
  <c r="U44" i="222"/>
  <c r="T44" i="222"/>
  <c r="AX44" i="222" s="1"/>
  <c r="AZ44" i="222" s="1"/>
  <c r="S44" i="222"/>
  <c r="AW42" i="222"/>
  <c r="AV42" i="222"/>
  <c r="AU42" i="222"/>
  <c r="AT42" i="222"/>
  <c r="AS42" i="222"/>
  <c r="AR42" i="222"/>
  <c r="AQ42" i="222"/>
  <c r="AP42" i="222"/>
  <c r="AO42" i="222"/>
  <c r="AN42" i="222"/>
  <c r="AM42" i="222"/>
  <c r="AL42" i="222"/>
  <c r="AK42" i="222"/>
  <c r="AJ42" i="222"/>
  <c r="AI42" i="222"/>
  <c r="AH42" i="222"/>
  <c r="AG42" i="222"/>
  <c r="AF42" i="222"/>
  <c r="AE42" i="222"/>
  <c r="AD42" i="222"/>
  <c r="AC42" i="222"/>
  <c r="AB42" i="222"/>
  <c r="AA42" i="222"/>
  <c r="Z42" i="222"/>
  <c r="Y42" i="222"/>
  <c r="X42" i="222"/>
  <c r="W42" i="222"/>
  <c r="V42" i="222"/>
  <c r="U42" i="222"/>
  <c r="T42" i="222"/>
  <c r="S42" i="222"/>
  <c r="F42" i="222"/>
  <c r="AW41" i="222"/>
  <c r="AV41" i="222"/>
  <c r="AU41" i="222"/>
  <c r="AT41" i="222"/>
  <c r="AS41" i="222"/>
  <c r="AR41" i="222"/>
  <c r="AQ41" i="222"/>
  <c r="AP41" i="222"/>
  <c r="AO41" i="222"/>
  <c r="AN41" i="222"/>
  <c r="AM41" i="222"/>
  <c r="AL41" i="222"/>
  <c r="AK41" i="222"/>
  <c r="AJ41" i="222"/>
  <c r="AI41" i="222"/>
  <c r="AH41" i="222"/>
  <c r="AG41" i="222"/>
  <c r="AF41" i="222"/>
  <c r="AE41" i="222"/>
  <c r="AD41" i="222"/>
  <c r="AC41" i="222"/>
  <c r="AB41" i="222"/>
  <c r="AA41" i="222"/>
  <c r="Z41" i="222"/>
  <c r="Y41" i="222"/>
  <c r="X41" i="222"/>
  <c r="W41" i="222"/>
  <c r="V41" i="222"/>
  <c r="U41" i="222"/>
  <c r="T41" i="222"/>
  <c r="S41" i="222"/>
  <c r="AW39" i="222"/>
  <c r="AV39" i="222"/>
  <c r="AU39" i="222"/>
  <c r="AT39" i="222"/>
  <c r="AS39" i="222"/>
  <c r="AR39" i="222"/>
  <c r="AQ39" i="222"/>
  <c r="AP39" i="222"/>
  <c r="AO39" i="222"/>
  <c r="AN39" i="222"/>
  <c r="AM39" i="222"/>
  <c r="AL39" i="222"/>
  <c r="AK39" i="222"/>
  <c r="AJ39" i="222"/>
  <c r="AI39" i="222"/>
  <c r="AH39" i="222"/>
  <c r="AG39" i="222"/>
  <c r="AF39" i="222"/>
  <c r="AE39" i="222"/>
  <c r="AD39" i="222"/>
  <c r="AC39" i="222"/>
  <c r="AB39" i="222"/>
  <c r="AA39" i="222"/>
  <c r="Z39" i="222"/>
  <c r="Y39" i="222"/>
  <c r="X39" i="222"/>
  <c r="W39" i="222"/>
  <c r="V39" i="222"/>
  <c r="U39" i="222"/>
  <c r="T39" i="222"/>
  <c r="AX39" i="222" s="1"/>
  <c r="AZ39" i="222" s="1"/>
  <c r="S39" i="222"/>
  <c r="F39" i="222"/>
  <c r="AW38" i="222"/>
  <c r="AV38" i="222"/>
  <c r="AU38" i="222"/>
  <c r="AT38" i="222"/>
  <c r="AS38" i="222"/>
  <c r="AR38" i="222"/>
  <c r="AQ38" i="222"/>
  <c r="AP38" i="222"/>
  <c r="AO38" i="222"/>
  <c r="AN38" i="222"/>
  <c r="AM38" i="222"/>
  <c r="AL38" i="222"/>
  <c r="AK38" i="222"/>
  <c r="AJ38" i="222"/>
  <c r="AI38" i="222"/>
  <c r="AH38" i="222"/>
  <c r="AG38" i="222"/>
  <c r="AF38" i="222"/>
  <c r="AE38" i="222"/>
  <c r="AD38" i="222"/>
  <c r="AC38" i="222"/>
  <c r="AB38" i="222"/>
  <c r="AA38" i="222"/>
  <c r="Z38" i="222"/>
  <c r="Y38" i="222"/>
  <c r="X38" i="222"/>
  <c r="W38" i="222"/>
  <c r="V38" i="222"/>
  <c r="U38" i="222"/>
  <c r="T38" i="222"/>
  <c r="AX38" i="222" s="1"/>
  <c r="AZ38" i="222" s="1"/>
  <c r="S38" i="222"/>
  <c r="AW36" i="222"/>
  <c r="AV36" i="222"/>
  <c r="AU36" i="222"/>
  <c r="AT36" i="222"/>
  <c r="AS36" i="222"/>
  <c r="AR36" i="222"/>
  <c r="AQ36" i="222"/>
  <c r="AP36" i="222"/>
  <c r="AO36" i="222"/>
  <c r="AN36" i="222"/>
  <c r="AM36" i="222"/>
  <c r="AL36" i="222"/>
  <c r="AK36" i="222"/>
  <c r="AJ36" i="222"/>
  <c r="AI36" i="222"/>
  <c r="AH36" i="222"/>
  <c r="AG36" i="222"/>
  <c r="AF36" i="222"/>
  <c r="AE36" i="222"/>
  <c r="AD36" i="222"/>
  <c r="AC36" i="222"/>
  <c r="AB36" i="222"/>
  <c r="AA36" i="222"/>
  <c r="Z36" i="222"/>
  <c r="Y36" i="222"/>
  <c r="X36" i="222"/>
  <c r="W36" i="222"/>
  <c r="V36" i="222"/>
  <c r="U36" i="222"/>
  <c r="T36" i="222"/>
  <c r="S36" i="222"/>
  <c r="F36" i="222"/>
  <c r="AW35" i="222"/>
  <c r="AV35" i="222"/>
  <c r="AU35" i="222"/>
  <c r="AT35" i="222"/>
  <c r="AS35" i="222"/>
  <c r="AR35" i="222"/>
  <c r="AQ35" i="222"/>
  <c r="AP35" i="222"/>
  <c r="AO35" i="222"/>
  <c r="AN35" i="222"/>
  <c r="AM35" i="222"/>
  <c r="AL35" i="222"/>
  <c r="AK35" i="222"/>
  <c r="AJ35" i="222"/>
  <c r="AI35" i="222"/>
  <c r="AH35" i="222"/>
  <c r="AG35" i="222"/>
  <c r="AF35" i="222"/>
  <c r="AE35" i="222"/>
  <c r="AD35" i="222"/>
  <c r="AC35" i="222"/>
  <c r="AB35" i="222"/>
  <c r="AA35" i="222"/>
  <c r="Z35" i="222"/>
  <c r="Y35" i="222"/>
  <c r="X35" i="222"/>
  <c r="W35" i="222"/>
  <c r="V35" i="222"/>
  <c r="U35" i="222"/>
  <c r="T35" i="222"/>
  <c r="S35" i="222"/>
  <c r="AW33" i="222"/>
  <c r="AV33" i="222"/>
  <c r="AU33" i="222"/>
  <c r="AT33" i="222"/>
  <c r="AS33" i="222"/>
  <c r="AR33" i="222"/>
  <c r="AQ33" i="222"/>
  <c r="AP33" i="222"/>
  <c r="AO33" i="222"/>
  <c r="AN33" i="222"/>
  <c r="AM33" i="222"/>
  <c r="AL33" i="222"/>
  <c r="AK33" i="222"/>
  <c r="AJ33" i="222"/>
  <c r="AI33" i="222"/>
  <c r="AH33" i="222"/>
  <c r="AG33" i="222"/>
  <c r="AF33" i="222"/>
  <c r="AE33" i="222"/>
  <c r="AD33" i="222"/>
  <c r="AC33" i="222"/>
  <c r="AB33" i="222"/>
  <c r="AA33" i="222"/>
  <c r="Z33" i="222"/>
  <c r="Y33" i="222"/>
  <c r="X33" i="222"/>
  <c r="W33" i="222"/>
  <c r="V33" i="222"/>
  <c r="U33" i="222"/>
  <c r="T33" i="222"/>
  <c r="AX33" i="222" s="1"/>
  <c r="AZ33" i="222" s="1"/>
  <c r="S33" i="222"/>
  <c r="F33" i="222"/>
  <c r="AW32" i="222"/>
  <c r="AV32" i="222"/>
  <c r="AU32" i="222"/>
  <c r="AT32" i="222"/>
  <c r="AS32" i="222"/>
  <c r="AR32" i="222"/>
  <c r="AQ32" i="222"/>
  <c r="AP32" i="222"/>
  <c r="AO32" i="222"/>
  <c r="AN32" i="222"/>
  <c r="AM32" i="222"/>
  <c r="AL32" i="222"/>
  <c r="AK32" i="222"/>
  <c r="AJ32" i="222"/>
  <c r="AI32" i="222"/>
  <c r="AH32" i="222"/>
  <c r="AG32" i="222"/>
  <c r="AF32" i="222"/>
  <c r="AE32" i="222"/>
  <c r="AD32" i="222"/>
  <c r="AC32" i="222"/>
  <c r="AB32" i="222"/>
  <c r="AA32" i="222"/>
  <c r="Z32" i="222"/>
  <c r="Y32" i="222"/>
  <c r="X32" i="222"/>
  <c r="W32" i="222"/>
  <c r="V32" i="222"/>
  <c r="U32" i="222"/>
  <c r="T32" i="222"/>
  <c r="AX32" i="222" s="1"/>
  <c r="AZ32" i="222" s="1"/>
  <c r="S32" i="222"/>
  <c r="AW30" i="222"/>
  <c r="AV30" i="222"/>
  <c r="AU30" i="222"/>
  <c r="AT30" i="222"/>
  <c r="AS30" i="222"/>
  <c r="AR30" i="222"/>
  <c r="AQ30" i="222"/>
  <c r="AP30" i="222"/>
  <c r="AO30" i="222"/>
  <c r="AN30" i="222"/>
  <c r="AM30" i="222"/>
  <c r="AL30" i="222"/>
  <c r="AK30" i="222"/>
  <c r="AJ30" i="222"/>
  <c r="AI30" i="222"/>
  <c r="AH30" i="222"/>
  <c r="AG30" i="222"/>
  <c r="AF30" i="222"/>
  <c r="AE30" i="222"/>
  <c r="AD30" i="222"/>
  <c r="AC30" i="222"/>
  <c r="AB30" i="222"/>
  <c r="AA30" i="222"/>
  <c r="Z30" i="222"/>
  <c r="Y30" i="222"/>
  <c r="X30" i="222"/>
  <c r="W30" i="222"/>
  <c r="V30" i="222"/>
  <c r="U30" i="222"/>
  <c r="T30" i="222"/>
  <c r="S30" i="222"/>
  <c r="F30" i="222"/>
  <c r="AW29" i="222"/>
  <c r="AV29" i="222"/>
  <c r="AU29" i="222"/>
  <c r="AT29" i="222"/>
  <c r="AS29" i="222"/>
  <c r="AR29" i="222"/>
  <c r="AQ29" i="222"/>
  <c r="AP29" i="222"/>
  <c r="AO29" i="222"/>
  <c r="AN29" i="222"/>
  <c r="AM29" i="222"/>
  <c r="AL29" i="222"/>
  <c r="AK29" i="222"/>
  <c r="AJ29" i="222"/>
  <c r="AI29" i="222"/>
  <c r="AH29" i="222"/>
  <c r="AG29" i="222"/>
  <c r="AF29" i="222"/>
  <c r="AE29" i="222"/>
  <c r="AD29" i="222"/>
  <c r="AC29" i="222"/>
  <c r="AB29" i="222"/>
  <c r="AA29" i="222"/>
  <c r="Z29" i="222"/>
  <c r="Y29" i="222"/>
  <c r="X29" i="222"/>
  <c r="W29" i="222"/>
  <c r="V29" i="222"/>
  <c r="U29" i="222"/>
  <c r="T29" i="222"/>
  <c r="S29" i="222"/>
  <c r="AW27" i="222"/>
  <c r="AV27" i="222"/>
  <c r="AU27" i="222"/>
  <c r="AT27" i="222"/>
  <c r="AS27" i="222"/>
  <c r="AR27" i="222"/>
  <c r="AQ27" i="222"/>
  <c r="AP27" i="222"/>
  <c r="AO27" i="222"/>
  <c r="AN27" i="222"/>
  <c r="AM27" i="222"/>
  <c r="AL27" i="222"/>
  <c r="AK27" i="222"/>
  <c r="AJ27" i="222"/>
  <c r="AI27" i="222"/>
  <c r="AH27" i="222"/>
  <c r="AG27" i="222"/>
  <c r="AF27" i="222"/>
  <c r="AE27" i="222"/>
  <c r="AD27" i="222"/>
  <c r="AC27" i="222"/>
  <c r="AB27" i="222"/>
  <c r="AA27" i="222"/>
  <c r="Z27" i="222"/>
  <c r="Y27" i="222"/>
  <c r="X27" i="222"/>
  <c r="W27" i="222"/>
  <c r="V27" i="222"/>
  <c r="U27" i="222"/>
  <c r="T27" i="222"/>
  <c r="AX27" i="222" s="1"/>
  <c r="AZ27" i="222" s="1"/>
  <c r="S27" i="222"/>
  <c r="F27" i="222"/>
  <c r="AW26" i="222"/>
  <c r="AV26" i="222"/>
  <c r="AU26" i="222"/>
  <c r="AT26" i="222"/>
  <c r="AS26" i="222"/>
  <c r="AR26" i="222"/>
  <c r="AQ26" i="222"/>
  <c r="AP26" i="222"/>
  <c r="AO26" i="222"/>
  <c r="AN26" i="222"/>
  <c r="AM26" i="222"/>
  <c r="AL26" i="222"/>
  <c r="AK26" i="222"/>
  <c r="AJ26" i="222"/>
  <c r="AI26" i="222"/>
  <c r="AH26" i="222"/>
  <c r="AG26" i="222"/>
  <c r="AF26" i="222"/>
  <c r="AE26" i="222"/>
  <c r="AD26" i="222"/>
  <c r="AC26" i="222"/>
  <c r="AB26" i="222"/>
  <c r="AA26" i="222"/>
  <c r="Z26" i="222"/>
  <c r="Y26" i="222"/>
  <c r="X26" i="222"/>
  <c r="W26" i="222"/>
  <c r="V26" i="222"/>
  <c r="U26" i="222"/>
  <c r="T26" i="222"/>
  <c r="AX26" i="222" s="1"/>
  <c r="AZ26" i="222" s="1"/>
  <c r="S26" i="222"/>
  <c r="B25" i="222"/>
  <c r="B28" i="222" s="1"/>
  <c r="B31" i="222" s="1"/>
  <c r="B34" i="222" s="1"/>
  <c r="B37" i="222" s="1"/>
  <c r="B40" i="222" s="1"/>
  <c r="B43" i="222" s="1"/>
  <c r="B46" i="222" s="1"/>
  <c r="B49" i="222" s="1"/>
  <c r="B52" i="222" s="1"/>
  <c r="B55" i="222" s="1"/>
  <c r="B58" i="222" s="1"/>
  <c r="B61" i="222" s="1"/>
  <c r="B64" i="222" s="1"/>
  <c r="B67" i="222" s="1"/>
  <c r="B70" i="222" s="1"/>
  <c r="B73" i="222" s="1"/>
  <c r="B76" i="222" s="1"/>
  <c r="B79" i="222" s="1"/>
  <c r="B82" i="222" s="1"/>
  <c r="B85" i="222" s="1"/>
  <c r="B88" i="222" s="1"/>
  <c r="B91" i="222" s="1"/>
  <c r="B94" i="222" s="1"/>
  <c r="B97" i="222" s="1"/>
  <c r="B100" i="222" s="1"/>
  <c r="B103" i="222" s="1"/>
  <c r="B106" i="222" s="1"/>
  <c r="B109" i="222" s="1"/>
  <c r="B112" i="222" s="1"/>
  <c r="B115" i="222" s="1"/>
  <c r="B118" i="222" s="1"/>
  <c r="B121" i="222" s="1"/>
  <c r="B124" i="222" s="1"/>
  <c r="B127" i="222" s="1"/>
  <c r="B130" i="222" s="1"/>
  <c r="B133" i="222" s="1"/>
  <c r="B136" i="222" s="1"/>
  <c r="B139" i="222" s="1"/>
  <c r="B142" i="222" s="1"/>
  <c r="B145" i="222" s="1"/>
  <c r="B148" i="222" s="1"/>
  <c r="B151" i="222" s="1"/>
  <c r="B154" i="222" s="1"/>
  <c r="B157" i="222" s="1"/>
  <c r="B160" i="222" s="1"/>
  <c r="B163" i="222" s="1"/>
  <c r="B166" i="222" s="1"/>
  <c r="B169" i="222" s="1"/>
  <c r="B172" i="222" s="1"/>
  <c r="B175" i="222" s="1"/>
  <c r="B178" i="222" s="1"/>
  <c r="B181" i="222" s="1"/>
  <c r="B184" i="222" s="1"/>
  <c r="B187" i="222" s="1"/>
  <c r="B190" i="222" s="1"/>
  <c r="B193" i="222" s="1"/>
  <c r="B196" i="222" s="1"/>
  <c r="B199" i="222" s="1"/>
  <c r="B202" i="222" s="1"/>
  <c r="B205" i="222" s="1"/>
  <c r="B208" i="222" s="1"/>
  <c r="B211" i="222" s="1"/>
  <c r="B214" i="222" s="1"/>
  <c r="B217" i="222" s="1"/>
  <c r="B220" i="222" s="1"/>
  <c r="B223" i="222" s="1"/>
  <c r="B226" i="222" s="1"/>
  <c r="B229" i="222" s="1"/>
  <c r="B232" i="222" s="1"/>
  <c r="B235" i="222" s="1"/>
  <c r="B238" i="222" s="1"/>
  <c r="B241" i="222" s="1"/>
  <c r="B244" i="222" s="1"/>
  <c r="B247" i="222" s="1"/>
  <c r="B250" i="222" s="1"/>
  <c r="B253" i="222" s="1"/>
  <c r="B256" i="222" s="1"/>
  <c r="B259" i="222" s="1"/>
  <c r="B262" i="222" s="1"/>
  <c r="B265" i="222" s="1"/>
  <c r="B268" i="222" s="1"/>
  <c r="B271" i="222" s="1"/>
  <c r="B274" i="222" s="1"/>
  <c r="B277" i="222" s="1"/>
  <c r="B280" i="222" s="1"/>
  <c r="B283" i="222" s="1"/>
  <c r="B286" i="222" s="1"/>
  <c r="B289" i="222" s="1"/>
  <c r="B292" i="222" s="1"/>
  <c r="B295" i="222" s="1"/>
  <c r="B298" i="222" s="1"/>
  <c r="B301" i="222" s="1"/>
  <c r="B304" i="222" s="1"/>
  <c r="B307" i="222" s="1"/>
  <c r="B310" i="222" s="1"/>
  <c r="B313" i="222" s="1"/>
  <c r="B316" i="222" s="1"/>
  <c r="B319" i="222" s="1"/>
  <c r="AW24" i="222"/>
  <c r="AV24" i="222"/>
  <c r="AU24" i="222"/>
  <c r="AT24" i="222"/>
  <c r="AS24" i="222"/>
  <c r="AR24" i="222"/>
  <c r="AQ24" i="222"/>
  <c r="AP24" i="222"/>
  <c r="AO24" i="222"/>
  <c r="AN24" i="222"/>
  <c r="AM24" i="222"/>
  <c r="AL24" i="222"/>
  <c r="AK24" i="222"/>
  <c r="AJ24" i="222"/>
  <c r="AI24" i="222"/>
  <c r="AH24" i="222"/>
  <c r="AG24" i="222"/>
  <c r="AF24" i="222"/>
  <c r="AE24" i="222"/>
  <c r="AD24" i="222"/>
  <c r="AC24" i="222"/>
  <c r="AB24" i="222"/>
  <c r="AA24" i="222"/>
  <c r="Z24" i="222"/>
  <c r="Y24" i="222"/>
  <c r="X24" i="222"/>
  <c r="W24" i="222"/>
  <c r="V24" i="222"/>
  <c r="U24" i="222"/>
  <c r="T24" i="222"/>
  <c r="AX24" i="222" s="1"/>
  <c r="AZ24" i="222" s="1"/>
  <c r="S24" i="222"/>
  <c r="F24" i="222"/>
  <c r="AW23" i="222"/>
  <c r="AV23" i="222"/>
  <c r="AU23" i="222"/>
  <c r="AT23" i="222"/>
  <c r="AS23" i="222"/>
  <c r="AR23" i="222"/>
  <c r="AQ23" i="222"/>
  <c r="AP23" i="222"/>
  <c r="AO23" i="222"/>
  <c r="AN23" i="222"/>
  <c r="AM23" i="222"/>
  <c r="AL23" i="222"/>
  <c r="AK23" i="222"/>
  <c r="AJ23" i="222"/>
  <c r="AI23" i="222"/>
  <c r="AH23" i="222"/>
  <c r="AG23" i="222"/>
  <c r="AF23" i="222"/>
  <c r="AE23" i="222"/>
  <c r="AD23" i="222"/>
  <c r="AC23" i="222"/>
  <c r="AB23" i="222"/>
  <c r="AA23" i="222"/>
  <c r="Z23" i="222"/>
  <c r="Y23" i="222"/>
  <c r="X23" i="222"/>
  <c r="W23" i="222"/>
  <c r="V23" i="222"/>
  <c r="U23" i="222"/>
  <c r="T23" i="222"/>
  <c r="AX23" i="222" s="1"/>
  <c r="AZ23" i="222" s="1"/>
  <c r="S23" i="222"/>
  <c r="AW19" i="222"/>
  <c r="AW20" i="222" s="1"/>
  <c r="AW21" i="222" s="1"/>
  <c r="AV19" i="222"/>
  <c r="AV20" i="222" s="1"/>
  <c r="AV21" i="222" s="1"/>
  <c r="AU19" i="222"/>
  <c r="AU20" i="222" s="1"/>
  <c r="AU21" i="222" s="1"/>
  <c r="AX17" i="222"/>
  <c r="BC14" i="222"/>
  <c r="AC2" i="222"/>
  <c r="AT20" i="222" s="1"/>
  <c r="AT21" i="222" s="1"/>
  <c r="AW72" i="221"/>
  <c r="AV72" i="221"/>
  <c r="AU72" i="221"/>
  <c r="AT72" i="221"/>
  <c r="AS72" i="221"/>
  <c r="AR72" i="221"/>
  <c r="AQ72" i="221"/>
  <c r="AP72" i="221"/>
  <c r="AO72" i="221"/>
  <c r="AN72" i="221"/>
  <c r="AM72" i="221"/>
  <c r="AL72" i="221"/>
  <c r="AK72" i="221"/>
  <c r="AJ72" i="221"/>
  <c r="AI72" i="221"/>
  <c r="AH72" i="221"/>
  <c r="AG72" i="221"/>
  <c r="AF72" i="221"/>
  <c r="AE72" i="221"/>
  <c r="AD72" i="221"/>
  <c r="AC72" i="221"/>
  <c r="AB72" i="221"/>
  <c r="AA72" i="221"/>
  <c r="Z72" i="221"/>
  <c r="Y72" i="221"/>
  <c r="X72" i="221"/>
  <c r="W72" i="221"/>
  <c r="V72" i="221"/>
  <c r="U72" i="221"/>
  <c r="T72" i="221"/>
  <c r="S72" i="221"/>
  <c r="AW67" i="221"/>
  <c r="AV67" i="221"/>
  <c r="AU67" i="221"/>
  <c r="AT67" i="221"/>
  <c r="AS67" i="221"/>
  <c r="AR67" i="221"/>
  <c r="AQ67" i="221"/>
  <c r="AP67" i="221"/>
  <c r="AO67" i="221"/>
  <c r="AN67" i="221"/>
  <c r="AM67" i="221"/>
  <c r="AL67" i="221"/>
  <c r="AK67" i="221"/>
  <c r="AJ67" i="221"/>
  <c r="AI67" i="221"/>
  <c r="AH67" i="221"/>
  <c r="AG67" i="221"/>
  <c r="AF67" i="221"/>
  <c r="AE67" i="221"/>
  <c r="AD67" i="221"/>
  <c r="AC67" i="221"/>
  <c r="AB67" i="221"/>
  <c r="AA67" i="221"/>
  <c r="Z67" i="221"/>
  <c r="Y67" i="221"/>
  <c r="X67" i="221"/>
  <c r="W67" i="221"/>
  <c r="V67" i="221"/>
  <c r="U67" i="221"/>
  <c r="T67" i="221"/>
  <c r="S67" i="221"/>
  <c r="AW60" i="221"/>
  <c r="AV60" i="221"/>
  <c r="AU60" i="221"/>
  <c r="AT60" i="221"/>
  <c r="AS60" i="221"/>
  <c r="AR60" i="221"/>
  <c r="AQ60" i="221"/>
  <c r="AP60" i="221"/>
  <c r="AO60" i="221"/>
  <c r="AN60" i="221"/>
  <c r="AM60" i="221"/>
  <c r="AL60" i="221"/>
  <c r="AK60" i="221"/>
  <c r="AJ60" i="221"/>
  <c r="AI60" i="221"/>
  <c r="AH60" i="221"/>
  <c r="AG60" i="221"/>
  <c r="AF60" i="221"/>
  <c r="AE60" i="221"/>
  <c r="AD60" i="221"/>
  <c r="AC60" i="221"/>
  <c r="AB60" i="221"/>
  <c r="AA60" i="221"/>
  <c r="Z60" i="221"/>
  <c r="Y60" i="221"/>
  <c r="X60" i="221"/>
  <c r="W60" i="221"/>
  <c r="V60" i="221"/>
  <c r="U60" i="221"/>
  <c r="T60" i="221"/>
  <c r="S60" i="221"/>
  <c r="F60" i="221"/>
  <c r="AW59" i="221"/>
  <c r="AV59" i="221"/>
  <c r="AU59" i="221"/>
  <c r="AT59" i="221"/>
  <c r="AS59" i="221"/>
  <c r="AR59" i="221"/>
  <c r="AQ59" i="221"/>
  <c r="AP59" i="221"/>
  <c r="AO59" i="221"/>
  <c r="AN59" i="221"/>
  <c r="AM59" i="221"/>
  <c r="AL59" i="221"/>
  <c r="AK59" i="221"/>
  <c r="AJ59" i="221"/>
  <c r="AI59" i="221"/>
  <c r="AH59" i="221"/>
  <c r="AG59" i="221"/>
  <c r="AF59" i="221"/>
  <c r="AE59" i="221"/>
  <c r="AD59" i="221"/>
  <c r="AC59" i="221"/>
  <c r="AB59" i="221"/>
  <c r="AA59" i="221"/>
  <c r="Z59" i="221"/>
  <c r="Y59" i="221"/>
  <c r="X59" i="221"/>
  <c r="W59" i="221"/>
  <c r="V59" i="221"/>
  <c r="U59" i="221"/>
  <c r="T59" i="221"/>
  <c r="S59" i="221"/>
  <c r="AW57" i="221"/>
  <c r="AV57" i="221"/>
  <c r="AU57" i="221"/>
  <c r="AT57" i="221"/>
  <c r="AS57" i="221"/>
  <c r="AR57" i="221"/>
  <c r="AQ57" i="221"/>
  <c r="AP57" i="221"/>
  <c r="AO57" i="221"/>
  <c r="AN57" i="221"/>
  <c r="AM57" i="221"/>
  <c r="AL57" i="221"/>
  <c r="AK57" i="221"/>
  <c r="AJ57" i="221"/>
  <c r="AI57" i="221"/>
  <c r="AH57" i="221"/>
  <c r="AG57" i="221"/>
  <c r="AF57" i="221"/>
  <c r="AE57" i="221"/>
  <c r="AD57" i="221"/>
  <c r="AC57" i="221"/>
  <c r="AB57" i="221"/>
  <c r="AA57" i="221"/>
  <c r="Z57" i="221"/>
  <c r="Y57" i="221"/>
  <c r="X57" i="221"/>
  <c r="W57" i="221"/>
  <c r="V57" i="221"/>
  <c r="U57" i="221"/>
  <c r="T57" i="221"/>
  <c r="S57" i="221"/>
  <c r="AX57" i="221" s="1"/>
  <c r="AZ57" i="221" s="1"/>
  <c r="F57" i="221"/>
  <c r="AW56" i="221"/>
  <c r="AV56" i="221"/>
  <c r="AU56" i="221"/>
  <c r="AT56" i="221"/>
  <c r="AS56" i="221"/>
  <c r="AR56" i="221"/>
  <c r="AQ56" i="221"/>
  <c r="AP56" i="221"/>
  <c r="AO56" i="221"/>
  <c r="AN56" i="221"/>
  <c r="AM56" i="221"/>
  <c r="AL56" i="221"/>
  <c r="AK56" i="221"/>
  <c r="AJ56" i="221"/>
  <c r="AI56" i="221"/>
  <c r="AH56" i="221"/>
  <c r="AG56" i="221"/>
  <c r="AF56" i="221"/>
  <c r="AE56" i="221"/>
  <c r="AD56" i="221"/>
  <c r="AC56" i="221"/>
  <c r="AB56" i="221"/>
  <c r="AA56" i="221"/>
  <c r="Z56" i="221"/>
  <c r="Y56" i="221"/>
  <c r="X56" i="221"/>
  <c r="W56" i="221"/>
  <c r="V56" i="221"/>
  <c r="U56" i="221"/>
  <c r="T56" i="221"/>
  <c r="S56" i="221"/>
  <c r="AX56" i="221" s="1"/>
  <c r="AZ56" i="221" s="1"/>
  <c r="AW54" i="221"/>
  <c r="AV54" i="221"/>
  <c r="AU54" i="221"/>
  <c r="AT54" i="221"/>
  <c r="AS54" i="221"/>
  <c r="AR54" i="221"/>
  <c r="AQ54" i="221"/>
  <c r="AP54" i="221"/>
  <c r="AO54" i="221"/>
  <c r="AN54" i="221"/>
  <c r="AM54" i="221"/>
  <c r="AL54" i="221"/>
  <c r="AK54" i="221"/>
  <c r="AJ54" i="221"/>
  <c r="AI54" i="221"/>
  <c r="AH54" i="221"/>
  <c r="AG54" i="221"/>
  <c r="AF54" i="221"/>
  <c r="AE54" i="221"/>
  <c r="AD54" i="221"/>
  <c r="AC54" i="221"/>
  <c r="AB54" i="221"/>
  <c r="AA54" i="221"/>
  <c r="Z54" i="221"/>
  <c r="Y54" i="221"/>
  <c r="X54" i="221"/>
  <c r="W54" i="221"/>
  <c r="V54" i="221"/>
  <c r="U54" i="221"/>
  <c r="T54" i="221"/>
  <c r="S54" i="221"/>
  <c r="F54" i="221"/>
  <c r="AW53" i="221"/>
  <c r="AV53" i="221"/>
  <c r="AU53" i="221"/>
  <c r="AT53" i="221"/>
  <c r="AS53" i="221"/>
  <c r="AR53" i="221"/>
  <c r="AQ53" i="221"/>
  <c r="AP53" i="221"/>
  <c r="AO53" i="221"/>
  <c r="AN53" i="221"/>
  <c r="AM53" i="221"/>
  <c r="AL53" i="221"/>
  <c r="AK53" i="221"/>
  <c r="AJ53" i="221"/>
  <c r="AI53" i="221"/>
  <c r="AH53" i="221"/>
  <c r="AG53" i="221"/>
  <c r="AF53" i="221"/>
  <c r="AE53" i="221"/>
  <c r="AD53" i="221"/>
  <c r="AC53" i="221"/>
  <c r="AB53" i="221"/>
  <c r="AA53" i="221"/>
  <c r="Z53" i="221"/>
  <c r="Y53" i="221"/>
  <c r="X53" i="221"/>
  <c r="W53" i="221"/>
  <c r="V53" i="221"/>
  <c r="U53" i="221"/>
  <c r="T53" i="221"/>
  <c r="S53" i="221"/>
  <c r="AW51" i="221"/>
  <c r="AV51" i="221"/>
  <c r="AU51" i="221"/>
  <c r="AT51" i="221"/>
  <c r="AS51" i="221"/>
  <c r="AR51" i="221"/>
  <c r="AQ51" i="221"/>
  <c r="AP51" i="221"/>
  <c r="AO51" i="221"/>
  <c r="AN51" i="221"/>
  <c r="AM51" i="221"/>
  <c r="AL51" i="221"/>
  <c r="AK51" i="221"/>
  <c r="AJ51" i="221"/>
  <c r="AI51" i="221"/>
  <c r="AH51" i="221"/>
  <c r="AG51" i="221"/>
  <c r="AF51" i="221"/>
  <c r="AE51" i="221"/>
  <c r="AD51" i="221"/>
  <c r="AC51" i="221"/>
  <c r="AB51" i="221"/>
  <c r="AA51" i="221"/>
  <c r="Z51" i="221"/>
  <c r="Y51" i="221"/>
  <c r="X51" i="221"/>
  <c r="W51" i="221"/>
  <c r="V51" i="221"/>
  <c r="U51" i="221"/>
  <c r="T51" i="221"/>
  <c r="S51" i="221"/>
  <c r="AX51" i="221" s="1"/>
  <c r="AZ51" i="221" s="1"/>
  <c r="F51" i="221"/>
  <c r="AW50" i="221"/>
  <c r="AV50" i="221"/>
  <c r="AU50" i="221"/>
  <c r="AT50" i="221"/>
  <c r="AS50" i="221"/>
  <c r="AR50" i="221"/>
  <c r="AQ50" i="221"/>
  <c r="AP50" i="221"/>
  <c r="AO50" i="221"/>
  <c r="AN50" i="221"/>
  <c r="AM50" i="221"/>
  <c r="AL50" i="221"/>
  <c r="AK50" i="221"/>
  <c r="AJ50" i="221"/>
  <c r="AI50" i="221"/>
  <c r="AH50" i="221"/>
  <c r="AG50" i="221"/>
  <c r="AF50" i="221"/>
  <c r="AE50" i="221"/>
  <c r="AD50" i="221"/>
  <c r="AC50" i="221"/>
  <c r="AB50" i="221"/>
  <c r="AA50" i="221"/>
  <c r="Z50" i="221"/>
  <c r="Y50" i="221"/>
  <c r="X50" i="221"/>
  <c r="W50" i="221"/>
  <c r="V50" i="221"/>
  <c r="U50" i="221"/>
  <c r="T50" i="221"/>
  <c r="S50" i="221"/>
  <c r="AX50" i="221" s="1"/>
  <c r="AZ50" i="221" s="1"/>
  <c r="AW48" i="221"/>
  <c r="AV48" i="221"/>
  <c r="AU48" i="221"/>
  <c r="AT48" i="221"/>
  <c r="AS48" i="221"/>
  <c r="AR48" i="221"/>
  <c r="AQ48" i="221"/>
  <c r="AP48" i="221"/>
  <c r="AO48" i="221"/>
  <c r="AN48" i="221"/>
  <c r="AM48" i="221"/>
  <c r="AL48" i="221"/>
  <c r="AK48" i="221"/>
  <c r="AJ48" i="221"/>
  <c r="AI48" i="221"/>
  <c r="AH48" i="221"/>
  <c r="AG48" i="221"/>
  <c r="AF48" i="221"/>
  <c r="AE48" i="221"/>
  <c r="AD48" i="221"/>
  <c r="AC48" i="221"/>
  <c r="AB48" i="221"/>
  <c r="AA48" i="221"/>
  <c r="Z48" i="221"/>
  <c r="Y48" i="221"/>
  <c r="X48" i="221"/>
  <c r="W48" i="221"/>
  <c r="V48" i="221"/>
  <c r="U48" i="221"/>
  <c r="T48" i="221"/>
  <c r="S48" i="221"/>
  <c r="F48" i="221"/>
  <c r="AW47" i="221"/>
  <c r="AV47" i="221"/>
  <c r="AU47" i="221"/>
  <c r="AT47" i="221"/>
  <c r="AS47" i="221"/>
  <c r="AR47" i="221"/>
  <c r="AQ47" i="221"/>
  <c r="AP47" i="221"/>
  <c r="AO47" i="221"/>
  <c r="AN47" i="221"/>
  <c r="AM47" i="221"/>
  <c r="AL47" i="221"/>
  <c r="AK47" i="221"/>
  <c r="AJ47" i="221"/>
  <c r="AI47" i="221"/>
  <c r="AH47" i="221"/>
  <c r="AG47" i="221"/>
  <c r="AF47" i="221"/>
  <c r="AE47" i="221"/>
  <c r="AD47" i="221"/>
  <c r="AC47" i="221"/>
  <c r="AB47" i="221"/>
  <c r="AA47" i="221"/>
  <c r="Z47" i="221"/>
  <c r="Y47" i="221"/>
  <c r="X47" i="221"/>
  <c r="W47" i="221"/>
  <c r="V47" i="221"/>
  <c r="U47" i="221"/>
  <c r="T47" i="221"/>
  <c r="S47" i="221"/>
  <c r="AW45" i="221"/>
  <c r="AV45" i="221"/>
  <c r="AU45" i="221"/>
  <c r="AT45" i="221"/>
  <c r="AS45" i="221"/>
  <c r="AR45" i="221"/>
  <c r="AQ45" i="221"/>
  <c r="AP45" i="221"/>
  <c r="AO45" i="221"/>
  <c r="AN45" i="221"/>
  <c r="AM45" i="221"/>
  <c r="AL45" i="221"/>
  <c r="AK45" i="221"/>
  <c r="AJ45" i="221"/>
  <c r="AI45" i="221"/>
  <c r="AH45" i="221"/>
  <c r="AG45" i="221"/>
  <c r="AF45" i="221"/>
  <c r="AE45" i="221"/>
  <c r="AD45" i="221"/>
  <c r="AC45" i="221"/>
  <c r="AB45" i="221"/>
  <c r="AA45" i="221"/>
  <c r="Z45" i="221"/>
  <c r="Y45" i="221"/>
  <c r="X45" i="221"/>
  <c r="W45" i="221"/>
  <c r="V45" i="221"/>
  <c r="U45" i="221"/>
  <c r="T45" i="221"/>
  <c r="S45" i="221"/>
  <c r="AX45" i="221" s="1"/>
  <c r="AZ45" i="221" s="1"/>
  <c r="F45" i="221"/>
  <c r="AW44" i="221"/>
  <c r="AV44" i="221"/>
  <c r="AU44" i="221"/>
  <c r="AT44" i="221"/>
  <c r="AS44" i="221"/>
  <c r="AR44" i="221"/>
  <c r="AQ44" i="221"/>
  <c r="AP44" i="221"/>
  <c r="AO44" i="221"/>
  <c r="AN44" i="221"/>
  <c r="AM44" i="221"/>
  <c r="AL44" i="221"/>
  <c r="AK44" i="221"/>
  <c r="AJ44" i="221"/>
  <c r="AI44" i="221"/>
  <c r="AH44" i="221"/>
  <c r="AG44" i="221"/>
  <c r="AF44" i="221"/>
  <c r="AE44" i="221"/>
  <c r="AD44" i="221"/>
  <c r="AC44" i="221"/>
  <c r="AB44" i="221"/>
  <c r="AA44" i="221"/>
  <c r="Z44" i="221"/>
  <c r="Y44" i="221"/>
  <c r="X44" i="221"/>
  <c r="W44" i="221"/>
  <c r="V44" i="221"/>
  <c r="U44" i="221"/>
  <c r="T44" i="221"/>
  <c r="S44" i="221"/>
  <c r="AX44" i="221" s="1"/>
  <c r="AZ44" i="221" s="1"/>
  <c r="AW42" i="221"/>
  <c r="AV42" i="221"/>
  <c r="AU42" i="221"/>
  <c r="AT42" i="221"/>
  <c r="AS42" i="221"/>
  <c r="AR42" i="221"/>
  <c r="AQ42" i="221"/>
  <c r="AP42" i="221"/>
  <c r="AO42" i="221"/>
  <c r="AN42" i="221"/>
  <c r="AM42" i="221"/>
  <c r="AL42" i="221"/>
  <c r="AK42" i="221"/>
  <c r="AJ42" i="221"/>
  <c r="AI42" i="221"/>
  <c r="AH42" i="221"/>
  <c r="AG42" i="221"/>
  <c r="AF42" i="221"/>
  <c r="AE42" i="221"/>
  <c r="AD42" i="221"/>
  <c r="AC42" i="221"/>
  <c r="AB42" i="221"/>
  <c r="AA42" i="221"/>
  <c r="Z42" i="221"/>
  <c r="Y42" i="221"/>
  <c r="X42" i="221"/>
  <c r="W42" i="221"/>
  <c r="V42" i="221"/>
  <c r="U42" i="221"/>
  <c r="T42" i="221"/>
  <c r="S42" i="221"/>
  <c r="F42" i="221"/>
  <c r="AW41" i="221"/>
  <c r="AV41" i="221"/>
  <c r="AU41" i="221"/>
  <c r="AT41" i="221"/>
  <c r="AS41" i="221"/>
  <c r="AR41" i="221"/>
  <c r="AQ41" i="221"/>
  <c r="AP41" i="221"/>
  <c r="AO41" i="221"/>
  <c r="AN41" i="221"/>
  <c r="AM41" i="221"/>
  <c r="AL41" i="221"/>
  <c r="AK41" i="221"/>
  <c r="AJ41" i="221"/>
  <c r="AI41" i="221"/>
  <c r="AH41" i="221"/>
  <c r="AG41" i="221"/>
  <c r="AF41" i="221"/>
  <c r="AE41" i="221"/>
  <c r="AD41" i="221"/>
  <c r="AC41" i="221"/>
  <c r="AB41" i="221"/>
  <c r="AA41" i="221"/>
  <c r="Z41" i="221"/>
  <c r="Y41" i="221"/>
  <c r="X41" i="221"/>
  <c r="W41" i="221"/>
  <c r="V41" i="221"/>
  <c r="U41" i="221"/>
  <c r="T41" i="221"/>
  <c r="S41" i="221"/>
  <c r="AW39" i="221"/>
  <c r="AV39" i="221"/>
  <c r="AU39" i="221"/>
  <c r="AT39" i="221"/>
  <c r="AS39" i="221"/>
  <c r="AR39" i="221"/>
  <c r="AQ39" i="221"/>
  <c r="AP39" i="221"/>
  <c r="AO39" i="221"/>
  <c r="AN39" i="221"/>
  <c r="AM39" i="221"/>
  <c r="AL39" i="221"/>
  <c r="AK39" i="221"/>
  <c r="AJ39" i="221"/>
  <c r="AI39" i="221"/>
  <c r="AH39" i="221"/>
  <c r="AG39" i="221"/>
  <c r="AF39" i="221"/>
  <c r="AE39" i="221"/>
  <c r="AD39" i="221"/>
  <c r="AC39" i="221"/>
  <c r="AB39" i="221"/>
  <c r="AA39" i="221"/>
  <c r="Z39" i="221"/>
  <c r="Y39" i="221"/>
  <c r="X39" i="221"/>
  <c r="W39" i="221"/>
  <c r="V39" i="221"/>
  <c r="U39" i="221"/>
  <c r="T39" i="221"/>
  <c r="S39" i="221"/>
  <c r="AX39" i="221" s="1"/>
  <c r="AZ39" i="221" s="1"/>
  <c r="F39" i="221"/>
  <c r="AW38" i="221"/>
  <c r="AV38" i="221"/>
  <c r="AU38" i="221"/>
  <c r="AT38" i="221"/>
  <c r="AS38" i="221"/>
  <c r="AR38" i="221"/>
  <c r="AQ38" i="221"/>
  <c r="AP38" i="221"/>
  <c r="AO38" i="221"/>
  <c r="AN38" i="221"/>
  <c r="AM38" i="221"/>
  <c r="AL38" i="221"/>
  <c r="AK38" i="221"/>
  <c r="AJ38" i="221"/>
  <c r="AI38" i="221"/>
  <c r="AH38" i="221"/>
  <c r="AG38" i="221"/>
  <c r="AF38" i="221"/>
  <c r="AE38" i="221"/>
  <c r="AD38" i="221"/>
  <c r="AC38" i="221"/>
  <c r="AB38" i="221"/>
  <c r="AA38" i="221"/>
  <c r="Z38" i="221"/>
  <c r="Y38" i="221"/>
  <c r="X38" i="221"/>
  <c r="W38" i="221"/>
  <c r="V38" i="221"/>
  <c r="U38" i="221"/>
  <c r="T38" i="221"/>
  <c r="S38" i="221"/>
  <c r="AX38" i="221" s="1"/>
  <c r="AZ38" i="221" s="1"/>
  <c r="AW36" i="221"/>
  <c r="AV36" i="221"/>
  <c r="AU36" i="221"/>
  <c r="AT36" i="221"/>
  <c r="AS36" i="221"/>
  <c r="AR36" i="221"/>
  <c r="AQ36" i="221"/>
  <c r="AP36" i="221"/>
  <c r="AO36" i="221"/>
  <c r="AN36" i="221"/>
  <c r="AM36" i="221"/>
  <c r="AL36" i="221"/>
  <c r="AK36" i="221"/>
  <c r="AJ36" i="221"/>
  <c r="AI36" i="221"/>
  <c r="AH36" i="221"/>
  <c r="AG36" i="221"/>
  <c r="AF36" i="221"/>
  <c r="AE36" i="221"/>
  <c r="AD36" i="221"/>
  <c r="AC36" i="221"/>
  <c r="AB36" i="221"/>
  <c r="AA36" i="221"/>
  <c r="Z36" i="221"/>
  <c r="Y36" i="221"/>
  <c r="X36" i="221"/>
  <c r="W36" i="221"/>
  <c r="V36" i="221"/>
  <c r="U36" i="221"/>
  <c r="T36" i="221"/>
  <c r="S36" i="221"/>
  <c r="F36" i="221"/>
  <c r="AW35" i="221"/>
  <c r="AV35" i="221"/>
  <c r="AU35" i="221"/>
  <c r="AT35" i="221"/>
  <c r="AS35" i="221"/>
  <c r="AR35" i="221"/>
  <c r="AQ35" i="221"/>
  <c r="AP35" i="221"/>
  <c r="AO35" i="221"/>
  <c r="AN35" i="221"/>
  <c r="AM35" i="221"/>
  <c r="AL35" i="221"/>
  <c r="AK35" i="221"/>
  <c r="AJ35" i="221"/>
  <c r="AI35" i="221"/>
  <c r="AH35" i="221"/>
  <c r="AG35" i="221"/>
  <c r="AF35" i="221"/>
  <c r="AE35" i="221"/>
  <c r="AD35" i="221"/>
  <c r="AC35" i="221"/>
  <c r="AB35" i="221"/>
  <c r="AA35" i="221"/>
  <c r="Z35" i="221"/>
  <c r="Y35" i="221"/>
  <c r="X35" i="221"/>
  <c r="W35" i="221"/>
  <c r="V35" i="221"/>
  <c r="U35" i="221"/>
  <c r="T35" i="221"/>
  <c r="S35" i="221"/>
  <c r="AW33" i="221"/>
  <c r="AV33" i="221"/>
  <c r="AU33" i="221"/>
  <c r="AT33" i="221"/>
  <c r="AS33" i="221"/>
  <c r="AR33" i="221"/>
  <c r="AQ33" i="221"/>
  <c r="AP33" i="221"/>
  <c r="AO33" i="221"/>
  <c r="AN33" i="221"/>
  <c r="AM33" i="221"/>
  <c r="AL33" i="221"/>
  <c r="AK33" i="221"/>
  <c r="AJ33" i="221"/>
  <c r="AI33" i="221"/>
  <c r="AH33" i="221"/>
  <c r="AG33" i="221"/>
  <c r="AF33" i="221"/>
  <c r="AE33" i="221"/>
  <c r="AD33" i="221"/>
  <c r="AC33" i="221"/>
  <c r="AB33" i="221"/>
  <c r="AA33" i="221"/>
  <c r="Z33" i="221"/>
  <c r="Y33" i="221"/>
  <c r="X33" i="221"/>
  <c r="W33" i="221"/>
  <c r="V33" i="221"/>
  <c r="U33" i="221"/>
  <c r="T33" i="221"/>
  <c r="S33" i="221"/>
  <c r="AX33" i="221" s="1"/>
  <c r="AZ33" i="221" s="1"/>
  <c r="F33" i="221"/>
  <c r="AW32" i="221"/>
  <c r="AV32" i="221"/>
  <c r="AU32" i="221"/>
  <c r="AT32" i="221"/>
  <c r="AS32" i="221"/>
  <c r="AR32" i="221"/>
  <c r="AQ32" i="221"/>
  <c r="AP32" i="221"/>
  <c r="AO32" i="221"/>
  <c r="AN32" i="221"/>
  <c r="AM32" i="221"/>
  <c r="AL32" i="221"/>
  <c r="AK32" i="221"/>
  <c r="AJ32" i="221"/>
  <c r="AI32" i="221"/>
  <c r="AH32" i="221"/>
  <c r="AG32" i="221"/>
  <c r="AF32" i="221"/>
  <c r="AE32" i="221"/>
  <c r="AD32" i="221"/>
  <c r="AC32" i="221"/>
  <c r="AB32" i="221"/>
  <c r="AA32" i="221"/>
  <c r="Z32" i="221"/>
  <c r="Y32" i="221"/>
  <c r="X32" i="221"/>
  <c r="W32" i="221"/>
  <c r="V32" i="221"/>
  <c r="U32" i="221"/>
  <c r="T32" i="221"/>
  <c r="S32" i="221"/>
  <c r="AX32" i="221" s="1"/>
  <c r="AZ32" i="221" s="1"/>
  <c r="AW30" i="221"/>
  <c r="AV30" i="221"/>
  <c r="AU30" i="221"/>
  <c r="AT30" i="221"/>
  <c r="AS30" i="221"/>
  <c r="AR30" i="221"/>
  <c r="AQ30" i="221"/>
  <c r="AP30" i="221"/>
  <c r="AO30" i="221"/>
  <c r="AN30" i="221"/>
  <c r="AM30" i="221"/>
  <c r="AL30" i="221"/>
  <c r="AK30" i="221"/>
  <c r="AJ30" i="221"/>
  <c r="AI30" i="221"/>
  <c r="AH30" i="221"/>
  <c r="AG30" i="221"/>
  <c r="AF30" i="221"/>
  <c r="AE30" i="221"/>
  <c r="AD30" i="221"/>
  <c r="AC30" i="221"/>
  <c r="AB30" i="221"/>
  <c r="AA30" i="221"/>
  <c r="Z30" i="221"/>
  <c r="Y30" i="221"/>
  <c r="X30" i="221"/>
  <c r="W30" i="221"/>
  <c r="V30" i="221"/>
  <c r="U30" i="221"/>
  <c r="T30" i="221"/>
  <c r="S30" i="221"/>
  <c r="F30" i="221"/>
  <c r="AW29" i="221"/>
  <c r="AV29" i="221"/>
  <c r="AU29" i="221"/>
  <c r="AT29" i="221"/>
  <c r="AS29" i="221"/>
  <c r="AR29" i="221"/>
  <c r="AQ29" i="221"/>
  <c r="AP29" i="221"/>
  <c r="AO29" i="221"/>
  <c r="AN29" i="221"/>
  <c r="AM29" i="221"/>
  <c r="AL29" i="221"/>
  <c r="AK29" i="221"/>
  <c r="AJ29" i="221"/>
  <c r="AI29" i="221"/>
  <c r="AH29" i="221"/>
  <c r="AG29" i="221"/>
  <c r="AF29" i="221"/>
  <c r="AE29" i="221"/>
  <c r="AD29" i="221"/>
  <c r="AC29" i="221"/>
  <c r="AB29" i="221"/>
  <c r="AA29" i="221"/>
  <c r="Z29" i="221"/>
  <c r="Y29" i="221"/>
  <c r="X29" i="221"/>
  <c r="W29" i="221"/>
  <c r="V29" i="221"/>
  <c r="U29" i="221"/>
  <c r="T29" i="221"/>
  <c r="S29" i="221"/>
  <c r="AW27" i="221"/>
  <c r="AV27" i="221"/>
  <c r="AU27" i="221"/>
  <c r="AT27" i="221"/>
  <c r="AS27" i="221"/>
  <c r="AR27" i="221"/>
  <c r="AQ27" i="221"/>
  <c r="AP27" i="221"/>
  <c r="AO27" i="221"/>
  <c r="AN27" i="221"/>
  <c r="AM27" i="221"/>
  <c r="AL27" i="221"/>
  <c r="AK27" i="221"/>
  <c r="AJ27" i="221"/>
  <c r="AI27" i="221"/>
  <c r="AH27" i="221"/>
  <c r="AG27" i="221"/>
  <c r="AF27" i="221"/>
  <c r="AE27" i="221"/>
  <c r="AD27" i="221"/>
  <c r="AC27" i="221"/>
  <c r="AB27" i="221"/>
  <c r="AA27" i="221"/>
  <c r="Z27" i="221"/>
  <c r="Y27" i="221"/>
  <c r="X27" i="221"/>
  <c r="W27" i="221"/>
  <c r="V27" i="221"/>
  <c r="U27" i="221"/>
  <c r="T27" i="221"/>
  <c r="S27" i="221"/>
  <c r="AX27" i="221" s="1"/>
  <c r="AZ27" i="221" s="1"/>
  <c r="F27" i="221"/>
  <c r="AW26" i="221"/>
  <c r="AV26" i="221"/>
  <c r="AU26" i="221"/>
  <c r="AT26" i="221"/>
  <c r="AS26" i="221"/>
  <c r="AR26" i="221"/>
  <c r="AQ26" i="221"/>
  <c r="AP26" i="221"/>
  <c r="AO26" i="221"/>
  <c r="AN26" i="221"/>
  <c r="AM26" i="221"/>
  <c r="AL26" i="221"/>
  <c r="AK26" i="221"/>
  <c r="AJ26" i="221"/>
  <c r="AI26" i="221"/>
  <c r="AH26" i="221"/>
  <c r="AG26" i="221"/>
  <c r="AF26" i="221"/>
  <c r="AE26" i="221"/>
  <c r="AD26" i="221"/>
  <c r="AC26" i="221"/>
  <c r="AB26" i="221"/>
  <c r="AA26" i="221"/>
  <c r="Z26" i="221"/>
  <c r="Y26" i="221"/>
  <c r="X26" i="221"/>
  <c r="W26" i="221"/>
  <c r="V26" i="221"/>
  <c r="U26" i="221"/>
  <c r="T26" i="221"/>
  <c r="S26" i="221"/>
  <c r="AX26" i="221" s="1"/>
  <c r="AZ26" i="221" s="1"/>
  <c r="B25" i="221"/>
  <c r="B28" i="221" s="1"/>
  <c r="B31" i="221" s="1"/>
  <c r="B34" i="221" s="1"/>
  <c r="B37" i="221" s="1"/>
  <c r="B40" i="221" s="1"/>
  <c r="B43" i="221" s="1"/>
  <c r="B46" i="221" s="1"/>
  <c r="B49" i="221" s="1"/>
  <c r="B52" i="221" s="1"/>
  <c r="B55" i="221" s="1"/>
  <c r="B58" i="221" s="1"/>
  <c r="AW24" i="221"/>
  <c r="AV24" i="221"/>
  <c r="AU24" i="221"/>
  <c r="AT24" i="221"/>
  <c r="AS24" i="221"/>
  <c r="AR24" i="221"/>
  <c r="AQ24" i="221"/>
  <c r="AP24" i="221"/>
  <c r="AO24" i="221"/>
  <c r="AN24" i="221"/>
  <c r="AM24" i="221"/>
  <c r="AL24" i="221"/>
  <c r="AK24" i="221"/>
  <c r="AJ24" i="221"/>
  <c r="AI24" i="221"/>
  <c r="AH24" i="221"/>
  <c r="AG24" i="221"/>
  <c r="AF24" i="221"/>
  <c r="AE24" i="221"/>
  <c r="AD24" i="221"/>
  <c r="AC24" i="221"/>
  <c r="AB24" i="221"/>
  <c r="AA24" i="221"/>
  <c r="Z24" i="221"/>
  <c r="Y24" i="221"/>
  <c r="X24" i="221"/>
  <c r="W24" i="221"/>
  <c r="V24" i="221"/>
  <c r="U24" i="221"/>
  <c r="T24" i="221"/>
  <c r="S24" i="221"/>
  <c r="AX24" i="221" s="1"/>
  <c r="AZ24" i="221" s="1"/>
  <c r="F24" i="221"/>
  <c r="AW23" i="221"/>
  <c r="AV23" i="221"/>
  <c r="AU23" i="221"/>
  <c r="AT23" i="221"/>
  <c r="AS23" i="221"/>
  <c r="AR23" i="221"/>
  <c r="AQ23" i="221"/>
  <c r="AP23" i="221"/>
  <c r="AO23" i="221"/>
  <c r="AN23" i="221"/>
  <c r="AM23" i="221"/>
  <c r="AL23" i="221"/>
  <c r="AK23" i="221"/>
  <c r="AJ23" i="221"/>
  <c r="AI23" i="221"/>
  <c r="AH23" i="221"/>
  <c r="AG23" i="221"/>
  <c r="AF23" i="221"/>
  <c r="AE23" i="221"/>
  <c r="AD23" i="221"/>
  <c r="AC23" i="221"/>
  <c r="AB23" i="221"/>
  <c r="AA23" i="221"/>
  <c r="Z23" i="221"/>
  <c r="Y23" i="221"/>
  <c r="X23" i="221"/>
  <c r="W23" i="221"/>
  <c r="V23" i="221"/>
  <c r="U23" i="221"/>
  <c r="T23" i="221"/>
  <c r="S23" i="221"/>
  <c r="AX23" i="221" s="1"/>
  <c r="AZ23" i="221" s="1"/>
  <c r="AW19" i="221"/>
  <c r="AW20" i="221" s="1"/>
  <c r="AW21" i="221" s="1"/>
  <c r="AV19" i="221"/>
  <c r="AV20" i="221" s="1"/>
  <c r="AV21" i="221" s="1"/>
  <c r="AU19" i="221"/>
  <c r="AU20" i="221" s="1"/>
  <c r="AU21" i="221" s="1"/>
  <c r="AX17" i="221"/>
  <c r="BC14" i="221"/>
  <c r="AC2" i="221"/>
  <c r="S25" i="220"/>
  <c r="Q25" i="220"/>
  <c r="K25" i="220"/>
  <c r="S24" i="220"/>
  <c r="Q24" i="220"/>
  <c r="U24" i="220" s="1"/>
  <c r="K24" i="220"/>
  <c r="S23" i="220"/>
  <c r="Q23" i="220"/>
  <c r="K23" i="220"/>
  <c r="S22" i="220"/>
  <c r="Q22" i="220"/>
  <c r="U22" i="220" s="1"/>
  <c r="K22" i="220"/>
  <c r="S21" i="220"/>
  <c r="Q21" i="220"/>
  <c r="K21" i="220"/>
  <c r="S20" i="220"/>
  <c r="Q20" i="220"/>
  <c r="U20" i="220" s="1"/>
  <c r="K20" i="220"/>
  <c r="S19" i="220"/>
  <c r="Q19" i="220"/>
  <c r="K19" i="220"/>
  <c r="S18" i="220"/>
  <c r="Q18" i="220"/>
  <c r="U18" i="220" s="1"/>
  <c r="K18" i="220"/>
  <c r="S17" i="220"/>
  <c r="Q17" i="220"/>
  <c r="K17" i="220"/>
  <c r="S16" i="220"/>
  <c r="Q16" i="220"/>
  <c r="U16" i="220" s="1"/>
  <c r="K16" i="220"/>
  <c r="S15" i="220"/>
  <c r="Q15" i="220"/>
  <c r="K15" i="220"/>
  <c r="S14" i="220"/>
  <c r="Q14" i="220"/>
  <c r="U14" i="220" s="1"/>
  <c r="K14" i="220"/>
  <c r="S13" i="220"/>
  <c r="Q13" i="220"/>
  <c r="K13" i="220"/>
  <c r="S12" i="220"/>
  <c r="Q12" i="220"/>
  <c r="U12" i="220" s="1"/>
  <c r="K12" i="220"/>
  <c r="S11" i="220"/>
  <c r="Q11" i="220"/>
  <c r="K11" i="220"/>
  <c r="S10" i="220"/>
  <c r="Q10" i="220"/>
  <c r="U10" i="220" s="1"/>
  <c r="K10" i="220"/>
  <c r="S9" i="220"/>
  <c r="Q9" i="220"/>
  <c r="K9" i="220"/>
  <c r="S8" i="220"/>
  <c r="Q8" i="220"/>
  <c r="U8" i="220" s="1"/>
  <c r="K8" i="220"/>
  <c r="S7" i="220"/>
  <c r="Q7" i="220"/>
  <c r="K7" i="220"/>
  <c r="S6" i="220"/>
  <c r="Q6" i="220"/>
  <c r="U6" i="220" s="1"/>
  <c r="K6" i="220"/>
  <c r="AW72" i="219"/>
  <c r="AV72" i="219"/>
  <c r="AU72" i="219"/>
  <c r="AT72" i="219"/>
  <c r="AS72" i="219"/>
  <c r="AR72" i="219"/>
  <c r="AQ72" i="219"/>
  <c r="AP72" i="219"/>
  <c r="AO72" i="219"/>
  <c r="AN72" i="219"/>
  <c r="AM72" i="219"/>
  <c r="AL72" i="219"/>
  <c r="AK72" i="219"/>
  <c r="AJ72" i="219"/>
  <c r="AI72" i="219"/>
  <c r="AH72" i="219"/>
  <c r="AG72" i="219"/>
  <c r="AF72" i="219"/>
  <c r="AE72" i="219"/>
  <c r="AD72" i="219"/>
  <c r="AC72" i="219"/>
  <c r="AB72" i="219"/>
  <c r="AA72" i="219"/>
  <c r="Z72" i="219"/>
  <c r="Y72" i="219"/>
  <c r="X72" i="219"/>
  <c r="W72" i="219"/>
  <c r="V72" i="219"/>
  <c r="U72" i="219"/>
  <c r="T72" i="219"/>
  <c r="S72" i="219"/>
  <c r="AW67" i="219"/>
  <c r="AV67" i="219"/>
  <c r="AU67" i="219"/>
  <c r="AT67" i="219"/>
  <c r="AS67" i="219"/>
  <c r="AR67" i="219"/>
  <c r="AQ67" i="219"/>
  <c r="AP67" i="219"/>
  <c r="AO67" i="219"/>
  <c r="AN67" i="219"/>
  <c r="AM67" i="219"/>
  <c r="AL67" i="219"/>
  <c r="AK67" i="219"/>
  <c r="AJ67" i="219"/>
  <c r="AI67" i="219"/>
  <c r="AH67" i="219"/>
  <c r="AG67" i="219"/>
  <c r="AF67" i="219"/>
  <c r="AE67" i="219"/>
  <c r="AD67" i="219"/>
  <c r="AC67" i="219"/>
  <c r="AB67" i="219"/>
  <c r="AA67" i="219"/>
  <c r="Z67" i="219"/>
  <c r="Y67" i="219"/>
  <c r="X67" i="219"/>
  <c r="W67" i="219"/>
  <c r="V67" i="219"/>
  <c r="U67" i="219"/>
  <c r="T67" i="219"/>
  <c r="S67" i="219"/>
  <c r="AW60" i="219"/>
  <c r="AV60" i="219"/>
  <c r="AU60" i="219"/>
  <c r="AT60" i="219"/>
  <c r="AS60" i="219"/>
  <c r="AR60" i="219"/>
  <c r="AQ60" i="219"/>
  <c r="AP60" i="219"/>
  <c r="AO60" i="219"/>
  <c r="AN60" i="219"/>
  <c r="AM60" i="219"/>
  <c r="AL60" i="219"/>
  <c r="AK60" i="219"/>
  <c r="AJ60" i="219"/>
  <c r="AI60" i="219"/>
  <c r="AH60" i="219"/>
  <c r="AG60" i="219"/>
  <c r="AF60" i="219"/>
  <c r="AE60" i="219"/>
  <c r="AD60" i="219"/>
  <c r="AC60" i="219"/>
  <c r="AB60" i="219"/>
  <c r="AA60" i="219"/>
  <c r="Z60" i="219"/>
  <c r="Y60" i="219"/>
  <c r="X60" i="219"/>
  <c r="W60" i="219"/>
  <c r="V60" i="219"/>
  <c r="U60" i="219"/>
  <c r="T60" i="219"/>
  <c r="S60" i="219"/>
  <c r="F60" i="219"/>
  <c r="AW59" i="219"/>
  <c r="AV59" i="219"/>
  <c r="AU59" i="219"/>
  <c r="AT59" i="219"/>
  <c r="AS59" i="219"/>
  <c r="AR59" i="219"/>
  <c r="AQ59" i="219"/>
  <c r="AP59" i="219"/>
  <c r="AO59" i="219"/>
  <c r="AN59" i="219"/>
  <c r="AM59" i="219"/>
  <c r="AL59" i="219"/>
  <c r="AK59" i="219"/>
  <c r="AJ59" i="219"/>
  <c r="AI59" i="219"/>
  <c r="AH59" i="219"/>
  <c r="AG59" i="219"/>
  <c r="AF59" i="219"/>
  <c r="AE59" i="219"/>
  <c r="AD59" i="219"/>
  <c r="AC59" i="219"/>
  <c r="AB59" i="219"/>
  <c r="AA59" i="219"/>
  <c r="Z59" i="219"/>
  <c r="Y59" i="219"/>
  <c r="X59" i="219"/>
  <c r="W59" i="219"/>
  <c r="V59" i="219"/>
  <c r="U59" i="219"/>
  <c r="T59" i="219"/>
  <c r="S59" i="219"/>
  <c r="AW57" i="219"/>
  <c r="AV57" i="219"/>
  <c r="AU57" i="219"/>
  <c r="AT57" i="219"/>
  <c r="AS57" i="219"/>
  <c r="AR57" i="219"/>
  <c r="AQ57" i="219"/>
  <c r="AP57" i="219"/>
  <c r="AO57" i="219"/>
  <c r="AN57" i="219"/>
  <c r="AM57" i="219"/>
  <c r="AL57" i="219"/>
  <c r="AK57" i="219"/>
  <c r="AJ57" i="219"/>
  <c r="AI57" i="219"/>
  <c r="AH57" i="219"/>
  <c r="AG57" i="219"/>
  <c r="AF57" i="219"/>
  <c r="AE57" i="219"/>
  <c r="AD57" i="219"/>
  <c r="AC57" i="219"/>
  <c r="AB57" i="219"/>
  <c r="AA57" i="219"/>
  <c r="Z57" i="219"/>
  <c r="Y57" i="219"/>
  <c r="X57" i="219"/>
  <c r="W57" i="219"/>
  <c r="V57" i="219"/>
  <c r="U57" i="219"/>
  <c r="T57" i="219"/>
  <c r="AX57" i="219" s="1"/>
  <c r="AZ57" i="219" s="1"/>
  <c r="S57" i="219"/>
  <c r="F57" i="219"/>
  <c r="AW56" i="219"/>
  <c r="AV56" i="219"/>
  <c r="AU56" i="219"/>
  <c r="AT56" i="219"/>
  <c r="AS56" i="219"/>
  <c r="AR56" i="219"/>
  <c r="AQ56" i="219"/>
  <c r="AP56" i="219"/>
  <c r="AO56" i="219"/>
  <c r="AN56" i="219"/>
  <c r="AM56" i="219"/>
  <c r="AL56" i="219"/>
  <c r="AK56" i="219"/>
  <c r="AJ56" i="219"/>
  <c r="AI56" i="219"/>
  <c r="AH56" i="219"/>
  <c r="AG56" i="219"/>
  <c r="AF56" i="219"/>
  <c r="AE56" i="219"/>
  <c r="AD56" i="219"/>
  <c r="AC56" i="219"/>
  <c r="AB56" i="219"/>
  <c r="AA56" i="219"/>
  <c r="Z56" i="219"/>
  <c r="Y56" i="219"/>
  <c r="X56" i="219"/>
  <c r="W56" i="219"/>
  <c r="V56" i="219"/>
  <c r="U56" i="219"/>
  <c r="T56" i="219"/>
  <c r="AX56" i="219" s="1"/>
  <c r="AZ56" i="219" s="1"/>
  <c r="S56" i="219"/>
  <c r="AW54" i="219"/>
  <c r="AV54" i="219"/>
  <c r="AU54" i="219"/>
  <c r="AT54" i="219"/>
  <c r="AS54" i="219"/>
  <c r="AR54" i="219"/>
  <c r="AQ54" i="219"/>
  <c r="AP54" i="219"/>
  <c r="AO54" i="219"/>
  <c r="AN54" i="219"/>
  <c r="AM54" i="219"/>
  <c r="AL54" i="219"/>
  <c r="AK54" i="219"/>
  <c r="AJ54" i="219"/>
  <c r="AI54" i="219"/>
  <c r="AH54" i="219"/>
  <c r="AG54" i="219"/>
  <c r="AF54" i="219"/>
  <c r="AE54" i="219"/>
  <c r="AD54" i="219"/>
  <c r="AC54" i="219"/>
  <c r="AB54" i="219"/>
  <c r="AA54" i="219"/>
  <c r="Z54" i="219"/>
  <c r="Y54" i="219"/>
  <c r="X54" i="219"/>
  <c r="W54" i="219"/>
  <c r="V54" i="219"/>
  <c r="U54" i="219"/>
  <c r="T54" i="219"/>
  <c r="S54" i="219"/>
  <c r="F54" i="219"/>
  <c r="AW53" i="219"/>
  <c r="AV53" i="219"/>
  <c r="AU53" i="219"/>
  <c r="AT53" i="219"/>
  <c r="AS53" i="219"/>
  <c r="AR53" i="219"/>
  <c r="AQ53" i="219"/>
  <c r="AP53" i="219"/>
  <c r="AO53" i="219"/>
  <c r="AN53" i="219"/>
  <c r="AM53" i="219"/>
  <c r="AL53" i="219"/>
  <c r="AK53" i="219"/>
  <c r="AJ53" i="219"/>
  <c r="AI53" i="219"/>
  <c r="AH53" i="219"/>
  <c r="AG53" i="219"/>
  <c r="AF53" i="219"/>
  <c r="AE53" i="219"/>
  <c r="AD53" i="219"/>
  <c r="AC53" i="219"/>
  <c r="AB53" i="219"/>
  <c r="AA53" i="219"/>
  <c r="Z53" i="219"/>
  <c r="Y53" i="219"/>
  <c r="X53" i="219"/>
  <c r="W53" i="219"/>
  <c r="V53" i="219"/>
  <c r="U53" i="219"/>
  <c r="T53" i="219"/>
  <c r="S53" i="219"/>
  <c r="AW51" i="219"/>
  <c r="AV51" i="219"/>
  <c r="AU51" i="219"/>
  <c r="AT51" i="219"/>
  <c r="AS51" i="219"/>
  <c r="AR51" i="219"/>
  <c r="AQ51" i="219"/>
  <c r="AP51" i="219"/>
  <c r="AO51" i="219"/>
  <c r="AN51" i="219"/>
  <c r="AM51" i="219"/>
  <c r="AL51" i="219"/>
  <c r="AK51" i="219"/>
  <c r="AJ51" i="219"/>
  <c r="AI51" i="219"/>
  <c r="AH51" i="219"/>
  <c r="AG51" i="219"/>
  <c r="AF51" i="219"/>
  <c r="AE51" i="219"/>
  <c r="AD51" i="219"/>
  <c r="AC51" i="219"/>
  <c r="AB51" i="219"/>
  <c r="AA51" i="219"/>
  <c r="Z51" i="219"/>
  <c r="Y51" i="219"/>
  <c r="X51" i="219"/>
  <c r="W51" i="219"/>
  <c r="V51" i="219"/>
  <c r="U51" i="219"/>
  <c r="T51" i="219"/>
  <c r="AX51" i="219" s="1"/>
  <c r="AZ51" i="219" s="1"/>
  <c r="S51" i="219"/>
  <c r="F51" i="219"/>
  <c r="AW50" i="219"/>
  <c r="AV50" i="219"/>
  <c r="AU50" i="219"/>
  <c r="AT50" i="219"/>
  <c r="AS50" i="219"/>
  <c r="AR50" i="219"/>
  <c r="AQ50" i="219"/>
  <c r="AP50" i="219"/>
  <c r="AO50" i="219"/>
  <c r="AN50" i="219"/>
  <c r="AM50" i="219"/>
  <c r="AL50" i="219"/>
  <c r="AK50" i="219"/>
  <c r="AJ50" i="219"/>
  <c r="AI50" i="219"/>
  <c r="AH50" i="219"/>
  <c r="AG50" i="219"/>
  <c r="AF50" i="219"/>
  <c r="AE50" i="219"/>
  <c r="AD50" i="219"/>
  <c r="AC50" i="219"/>
  <c r="AB50" i="219"/>
  <c r="AA50" i="219"/>
  <c r="Z50" i="219"/>
  <c r="Y50" i="219"/>
  <c r="X50" i="219"/>
  <c r="W50" i="219"/>
  <c r="V50" i="219"/>
  <c r="U50" i="219"/>
  <c r="T50" i="219"/>
  <c r="AX50" i="219" s="1"/>
  <c r="AZ50" i="219" s="1"/>
  <c r="S50" i="219"/>
  <c r="AW48" i="219"/>
  <c r="AV48" i="219"/>
  <c r="AU48" i="219"/>
  <c r="AT48" i="219"/>
  <c r="AP48" i="219"/>
  <c r="AM48" i="219"/>
  <c r="AI48" i="219"/>
  <c r="AF48" i="219"/>
  <c r="AB48" i="219"/>
  <c r="Y48" i="219"/>
  <c r="U48" i="219"/>
  <c r="F48" i="219"/>
  <c r="AW47" i="219"/>
  <c r="AV47" i="219"/>
  <c r="AU47" i="219"/>
  <c r="AT47" i="219"/>
  <c r="AS47" i="219"/>
  <c r="AR47" i="219"/>
  <c r="AQ47" i="219"/>
  <c r="AP47" i="219"/>
  <c r="AO47" i="219"/>
  <c r="AN47" i="219"/>
  <c r="AM47" i="219"/>
  <c r="AL47" i="219"/>
  <c r="AK47" i="219"/>
  <c r="AJ47" i="219"/>
  <c r="AI47" i="219"/>
  <c r="AH47" i="219"/>
  <c r="AG47" i="219"/>
  <c r="AF47" i="219"/>
  <c r="AE47" i="219"/>
  <c r="AD47" i="219"/>
  <c r="AC47" i="219"/>
  <c r="AB47" i="219"/>
  <c r="AA47" i="219"/>
  <c r="Z47" i="219"/>
  <c r="Y47" i="219"/>
  <c r="X47" i="219"/>
  <c r="W47" i="219"/>
  <c r="V47" i="219"/>
  <c r="U47" i="219"/>
  <c r="T47" i="219"/>
  <c r="S47" i="219"/>
  <c r="AW45" i="219"/>
  <c r="AV45" i="219"/>
  <c r="AU45" i="219"/>
  <c r="AS45" i="219"/>
  <c r="AO45" i="219"/>
  <c r="AL45" i="219"/>
  <c r="AH45" i="219"/>
  <c r="AE45" i="219"/>
  <c r="AA45" i="219"/>
  <c r="X45" i="219"/>
  <c r="T45" i="219"/>
  <c r="F45" i="219"/>
  <c r="AW44" i="219"/>
  <c r="AV44" i="219"/>
  <c r="AU44" i="219"/>
  <c r="AT44" i="219"/>
  <c r="AS44" i="219"/>
  <c r="AR44" i="219"/>
  <c r="AQ44" i="219"/>
  <c r="AP44" i="219"/>
  <c r="AO44" i="219"/>
  <c r="AN44" i="219"/>
  <c r="AM44" i="219"/>
  <c r="AL44" i="219"/>
  <c r="AK44" i="219"/>
  <c r="AJ44" i="219"/>
  <c r="AI44" i="219"/>
  <c r="AH44" i="219"/>
  <c r="AG44" i="219"/>
  <c r="AF44" i="219"/>
  <c r="AE44" i="219"/>
  <c r="AD44" i="219"/>
  <c r="AC44" i="219"/>
  <c r="AB44" i="219"/>
  <c r="AA44" i="219"/>
  <c r="Z44" i="219"/>
  <c r="Y44" i="219"/>
  <c r="X44" i="219"/>
  <c r="W44" i="219"/>
  <c r="V44" i="219"/>
  <c r="U44" i="219"/>
  <c r="T44" i="219"/>
  <c r="AX44" i="219" s="1"/>
  <c r="AZ44" i="219" s="1"/>
  <c r="S44" i="219"/>
  <c r="AW42" i="219"/>
  <c r="AV42" i="219"/>
  <c r="AU42" i="219"/>
  <c r="AS42" i="219"/>
  <c r="AR42" i="219"/>
  <c r="AQ42" i="219"/>
  <c r="AP42" i="219"/>
  <c r="AO42" i="219"/>
  <c r="AN42" i="219"/>
  <c r="AL42" i="219"/>
  <c r="AK42" i="219"/>
  <c r="AJ42" i="219"/>
  <c r="AI42" i="219"/>
  <c r="AH42" i="219"/>
  <c r="AG42" i="219"/>
  <c r="AE42" i="219"/>
  <c r="AD42" i="219"/>
  <c r="AC42" i="219"/>
  <c r="AB42" i="219"/>
  <c r="AA42" i="219"/>
  <c r="Z42" i="219"/>
  <c r="X42" i="219"/>
  <c r="W42" i="219"/>
  <c r="V42" i="219"/>
  <c r="U42" i="219"/>
  <c r="T42" i="219"/>
  <c r="S42" i="219"/>
  <c r="F42" i="219"/>
  <c r="AW41" i="219"/>
  <c r="AV41" i="219"/>
  <c r="AU41" i="219"/>
  <c r="AT41" i="219"/>
  <c r="AS41" i="219"/>
  <c r="AR41" i="219"/>
  <c r="AQ41" i="219"/>
  <c r="AP41" i="219"/>
  <c r="AO41" i="219"/>
  <c r="AN41" i="219"/>
  <c r="AM41" i="219"/>
  <c r="AL41" i="219"/>
  <c r="AK41" i="219"/>
  <c r="AJ41" i="219"/>
  <c r="AI41" i="219"/>
  <c r="AH41" i="219"/>
  <c r="AG41" i="219"/>
  <c r="AF41" i="219"/>
  <c r="AE41" i="219"/>
  <c r="AD41" i="219"/>
  <c r="AC41" i="219"/>
  <c r="AB41" i="219"/>
  <c r="AA41" i="219"/>
  <c r="Z41" i="219"/>
  <c r="Y41" i="219"/>
  <c r="X41" i="219"/>
  <c r="W41" i="219"/>
  <c r="V41" i="219"/>
  <c r="U41" i="219"/>
  <c r="T41" i="219"/>
  <c r="AX41" i="219" s="1"/>
  <c r="AZ41" i="219" s="1"/>
  <c r="S41" i="219"/>
  <c r="AW39" i="219"/>
  <c r="AV39" i="219"/>
  <c r="AU39" i="219"/>
  <c r="AT39" i="219"/>
  <c r="AR39" i="219"/>
  <c r="AQ39" i="219"/>
  <c r="AN39" i="219"/>
  <c r="AM39" i="219"/>
  <c r="AK39" i="219"/>
  <c r="AJ39" i="219"/>
  <c r="AG39" i="219"/>
  <c r="AF39" i="219"/>
  <c r="AD39" i="219"/>
  <c r="AC39" i="219"/>
  <c r="Z39" i="219"/>
  <c r="Y39" i="219"/>
  <c r="W39" i="219"/>
  <c r="V39" i="219"/>
  <c r="S39" i="219"/>
  <c r="F39" i="219"/>
  <c r="AW38" i="219"/>
  <c r="AV38" i="219"/>
  <c r="AU38" i="219"/>
  <c r="AT38" i="219"/>
  <c r="AS38" i="219"/>
  <c r="AR38" i="219"/>
  <c r="AQ38" i="219"/>
  <c r="AP38" i="219"/>
  <c r="AO38" i="219"/>
  <c r="AN38" i="219"/>
  <c r="AM38" i="219"/>
  <c r="AL38" i="219"/>
  <c r="AK38" i="219"/>
  <c r="AJ38" i="219"/>
  <c r="AI38" i="219"/>
  <c r="AH38" i="219"/>
  <c r="AG38" i="219"/>
  <c r="AF38" i="219"/>
  <c r="AE38" i="219"/>
  <c r="AD38" i="219"/>
  <c r="AC38" i="219"/>
  <c r="AB38" i="219"/>
  <c r="AA38" i="219"/>
  <c r="Z38" i="219"/>
  <c r="Y38" i="219"/>
  <c r="X38" i="219"/>
  <c r="W38" i="219"/>
  <c r="V38" i="219"/>
  <c r="U38" i="219"/>
  <c r="T38" i="219"/>
  <c r="S38" i="219"/>
  <c r="AX38" i="219" s="1"/>
  <c r="AZ38" i="219" s="1"/>
  <c r="AW36" i="219"/>
  <c r="AV36" i="219"/>
  <c r="AU36" i="219"/>
  <c r="AT36" i="219"/>
  <c r="AS36" i="219"/>
  <c r="AR36" i="219"/>
  <c r="AQ36" i="219"/>
  <c r="AP36" i="219"/>
  <c r="AO36" i="219"/>
  <c r="AN36" i="219"/>
  <c r="AM36" i="219"/>
  <c r="AL36" i="219"/>
  <c r="AK36" i="219"/>
  <c r="AJ36" i="219"/>
  <c r="AI36" i="219"/>
  <c r="AH36" i="219"/>
  <c r="AG36" i="219"/>
  <c r="AF36" i="219"/>
  <c r="AE36" i="219"/>
  <c r="AD36" i="219"/>
  <c r="AC36" i="219"/>
  <c r="AB36" i="219"/>
  <c r="AA36" i="219"/>
  <c r="Z36" i="219"/>
  <c r="Y36" i="219"/>
  <c r="X36" i="219"/>
  <c r="W36" i="219"/>
  <c r="V36" i="219"/>
  <c r="U36" i="219"/>
  <c r="T36" i="219"/>
  <c r="S36" i="219"/>
  <c r="F36" i="219"/>
  <c r="AW35" i="219"/>
  <c r="AV35" i="219"/>
  <c r="AU35" i="219"/>
  <c r="AT35" i="219"/>
  <c r="AS35" i="219"/>
  <c r="AR35" i="219"/>
  <c r="AQ35" i="219"/>
  <c r="AP35" i="219"/>
  <c r="AO35" i="219"/>
  <c r="AN35" i="219"/>
  <c r="AM35" i="219"/>
  <c r="AL35" i="219"/>
  <c r="AK35" i="219"/>
  <c r="AJ35" i="219"/>
  <c r="AI35" i="219"/>
  <c r="AH35" i="219"/>
  <c r="AG35" i="219"/>
  <c r="AF35" i="219"/>
  <c r="AE35" i="219"/>
  <c r="AD35" i="219"/>
  <c r="AC35" i="219"/>
  <c r="AB35" i="219"/>
  <c r="AA35" i="219"/>
  <c r="Z35" i="219"/>
  <c r="Y35" i="219"/>
  <c r="X35" i="219"/>
  <c r="W35" i="219"/>
  <c r="V35" i="219"/>
  <c r="U35" i="219"/>
  <c r="T35" i="219"/>
  <c r="S35" i="219"/>
  <c r="AW33" i="219"/>
  <c r="AV33" i="219"/>
  <c r="AU33" i="219"/>
  <c r="AT33" i="219"/>
  <c r="AS33" i="219"/>
  <c r="AR33" i="219"/>
  <c r="AQ33" i="219"/>
  <c r="AP33" i="219"/>
  <c r="AO33" i="219"/>
  <c r="AN33" i="219"/>
  <c r="AM33" i="219"/>
  <c r="AL33" i="219"/>
  <c r="AK33" i="219"/>
  <c r="AJ33" i="219"/>
  <c r="AI33" i="219"/>
  <c r="AH33" i="219"/>
  <c r="AG33" i="219"/>
  <c r="AF33" i="219"/>
  <c r="AE33" i="219"/>
  <c r="AD33" i="219"/>
  <c r="AC33" i="219"/>
  <c r="AB33" i="219"/>
  <c r="AA33" i="219"/>
  <c r="Z33" i="219"/>
  <c r="Y33" i="219"/>
  <c r="X33" i="219"/>
  <c r="W33" i="219"/>
  <c r="V33" i="219"/>
  <c r="U33" i="219"/>
  <c r="T33" i="219"/>
  <c r="S33" i="219"/>
  <c r="AX33" i="219" s="1"/>
  <c r="AZ33" i="219" s="1"/>
  <c r="F33" i="219"/>
  <c r="AW32" i="219"/>
  <c r="AV32" i="219"/>
  <c r="AU32" i="219"/>
  <c r="AT32" i="219"/>
  <c r="AS32" i="219"/>
  <c r="AR32" i="219"/>
  <c r="AQ32" i="219"/>
  <c r="AP32" i="219"/>
  <c r="AO32" i="219"/>
  <c r="AN32" i="219"/>
  <c r="AM32" i="219"/>
  <c r="AL32" i="219"/>
  <c r="AK32" i="219"/>
  <c r="AJ32" i="219"/>
  <c r="AI32" i="219"/>
  <c r="AH32" i="219"/>
  <c r="AG32" i="219"/>
  <c r="AF32" i="219"/>
  <c r="AE32" i="219"/>
  <c r="AD32" i="219"/>
  <c r="AC32" i="219"/>
  <c r="AB32" i="219"/>
  <c r="AA32" i="219"/>
  <c r="Z32" i="219"/>
  <c r="Y32" i="219"/>
  <c r="X32" i="219"/>
  <c r="W32" i="219"/>
  <c r="V32" i="219"/>
  <c r="U32" i="219"/>
  <c r="T32" i="219"/>
  <c r="S32" i="219"/>
  <c r="AX32" i="219" s="1"/>
  <c r="AZ32" i="219" s="1"/>
  <c r="AW30" i="219"/>
  <c r="AV30" i="219"/>
  <c r="AU30" i="219"/>
  <c r="AS30" i="219"/>
  <c r="AR30" i="219"/>
  <c r="AQ30" i="219"/>
  <c r="AP30" i="219"/>
  <c r="AO30" i="219"/>
  <c r="AL30" i="219"/>
  <c r="AK30" i="219"/>
  <c r="AJ30" i="219"/>
  <c r="AI30" i="219"/>
  <c r="AH30" i="219"/>
  <c r="AE30" i="219"/>
  <c r="AD30" i="219"/>
  <c r="AC30" i="219"/>
  <c r="AB30" i="219"/>
  <c r="AA30" i="219"/>
  <c r="X30" i="219"/>
  <c r="W30" i="219"/>
  <c r="V30" i="219"/>
  <c r="U30" i="219"/>
  <c r="T30" i="219"/>
  <c r="F30" i="219"/>
  <c r="AW29" i="219"/>
  <c r="AV29" i="219"/>
  <c r="AU29" i="219"/>
  <c r="AT29" i="219"/>
  <c r="AS29" i="219"/>
  <c r="AR29" i="219"/>
  <c r="AQ29" i="219"/>
  <c r="AP29" i="219"/>
  <c r="AO29" i="219"/>
  <c r="AN29" i="219"/>
  <c r="AM29" i="219"/>
  <c r="AL29" i="219"/>
  <c r="AK29" i="219"/>
  <c r="AJ29" i="219"/>
  <c r="AI29" i="219"/>
  <c r="AH29" i="219"/>
  <c r="AG29" i="219"/>
  <c r="AF29" i="219"/>
  <c r="AE29" i="219"/>
  <c r="AD29" i="219"/>
  <c r="AC29" i="219"/>
  <c r="AB29" i="219"/>
  <c r="AA29" i="219"/>
  <c r="Z29" i="219"/>
  <c r="Y29" i="219"/>
  <c r="X29" i="219"/>
  <c r="W29" i="219"/>
  <c r="V29" i="219"/>
  <c r="U29" i="219"/>
  <c r="T29" i="219"/>
  <c r="S29" i="219"/>
  <c r="AW27" i="219"/>
  <c r="AV27" i="219"/>
  <c r="AU27" i="219"/>
  <c r="AU68" i="219" s="1"/>
  <c r="AT27" i="219"/>
  <c r="AN27" i="219"/>
  <c r="AM27" i="219"/>
  <c r="AG27" i="219"/>
  <c r="AF27" i="219"/>
  <c r="Z27" i="219"/>
  <c r="Y27" i="219"/>
  <c r="S27" i="219"/>
  <c r="F27" i="219"/>
  <c r="AW26" i="219"/>
  <c r="AV26" i="219"/>
  <c r="AU26" i="219"/>
  <c r="AT26" i="219"/>
  <c r="AS26" i="219"/>
  <c r="AR26" i="219"/>
  <c r="AQ26" i="219"/>
  <c r="AP26" i="219"/>
  <c r="AO26" i="219"/>
  <c r="AN26" i="219"/>
  <c r="AM26" i="219"/>
  <c r="AL26" i="219"/>
  <c r="AK26" i="219"/>
  <c r="AJ26" i="219"/>
  <c r="AI26" i="219"/>
  <c r="AH26" i="219"/>
  <c r="AG26" i="219"/>
  <c r="AF26" i="219"/>
  <c r="AE26" i="219"/>
  <c r="AD26" i="219"/>
  <c r="AC26" i="219"/>
  <c r="AB26" i="219"/>
  <c r="AA26" i="219"/>
  <c r="Z26" i="219"/>
  <c r="Y26" i="219"/>
  <c r="X26" i="219"/>
  <c r="W26" i="219"/>
  <c r="V26" i="219"/>
  <c r="U26" i="219"/>
  <c r="T26" i="219"/>
  <c r="S26" i="219"/>
  <c r="AX26" i="219" s="1"/>
  <c r="AZ26" i="219" s="1"/>
  <c r="B25" i="219"/>
  <c r="B28" i="219" s="1"/>
  <c r="B31" i="219" s="1"/>
  <c r="B34" i="219" s="1"/>
  <c r="B37" i="219" s="1"/>
  <c r="B40" i="219" s="1"/>
  <c r="B43" i="219" s="1"/>
  <c r="B46" i="219" s="1"/>
  <c r="B49" i="219" s="1"/>
  <c r="B52" i="219" s="1"/>
  <c r="B55" i="219" s="1"/>
  <c r="B58" i="219" s="1"/>
  <c r="AW24" i="219"/>
  <c r="AV24" i="219"/>
  <c r="AU24" i="219"/>
  <c r="AS24" i="219"/>
  <c r="AP24" i="219"/>
  <c r="AL24" i="219"/>
  <c r="AI24" i="219"/>
  <c r="AE24" i="219"/>
  <c r="AB24" i="219"/>
  <c r="X24" i="219"/>
  <c r="U24" i="219"/>
  <c r="F24" i="219"/>
  <c r="AT71" i="219" s="1"/>
  <c r="AW23" i="219"/>
  <c r="AV23" i="219"/>
  <c r="AU23" i="219"/>
  <c r="AT23" i="219"/>
  <c r="AS23" i="219"/>
  <c r="AR23" i="219"/>
  <c r="AQ23" i="219"/>
  <c r="AP23" i="219"/>
  <c r="AO23" i="219"/>
  <c r="AN23" i="219"/>
  <c r="AM23" i="219"/>
  <c r="AL23" i="219"/>
  <c r="AK23" i="219"/>
  <c r="AJ23" i="219"/>
  <c r="AI23" i="219"/>
  <c r="AH23" i="219"/>
  <c r="AG23" i="219"/>
  <c r="AF23" i="219"/>
  <c r="AE23" i="219"/>
  <c r="AD23" i="219"/>
  <c r="AC23" i="219"/>
  <c r="AB23" i="219"/>
  <c r="AA23" i="219"/>
  <c r="Z23" i="219"/>
  <c r="Y23" i="219"/>
  <c r="X23" i="219"/>
  <c r="W23" i="219"/>
  <c r="V23" i="219"/>
  <c r="U23" i="219"/>
  <c r="T23" i="219"/>
  <c r="S23" i="219"/>
  <c r="AX23" i="219" s="1"/>
  <c r="AZ23" i="219" s="1"/>
  <c r="AW19" i="219"/>
  <c r="AW20" i="219" s="1"/>
  <c r="AW21" i="219" s="1"/>
  <c r="AV19" i="219"/>
  <c r="AV20" i="219" s="1"/>
  <c r="AV21" i="219" s="1"/>
  <c r="AU19" i="219"/>
  <c r="AU20" i="219" s="1"/>
  <c r="AU21" i="219" s="1"/>
  <c r="AX17" i="219"/>
  <c r="BC14" i="219"/>
  <c r="AC2" i="219"/>
  <c r="AT20" i="221" l="1"/>
  <c r="AT21" i="221" s="1"/>
  <c r="AQ20" i="221"/>
  <c r="AQ21" i="221" s="1"/>
  <c r="AM20" i="221"/>
  <c r="AM21" i="221" s="1"/>
  <c r="AI20" i="221"/>
  <c r="AI21" i="221" s="1"/>
  <c r="AE20" i="221"/>
  <c r="AE21" i="221" s="1"/>
  <c r="AA20" i="221"/>
  <c r="AA21" i="221" s="1"/>
  <c r="W20" i="221"/>
  <c r="W21" i="221" s="1"/>
  <c r="S20" i="221"/>
  <c r="S21" i="221" s="1"/>
  <c r="BB8" i="221"/>
  <c r="AT20" i="219"/>
  <c r="AT21" i="219" s="1"/>
  <c r="AQ20" i="219"/>
  <c r="AQ21" i="219" s="1"/>
  <c r="AM20" i="219"/>
  <c r="AM21" i="219" s="1"/>
  <c r="AI20" i="219"/>
  <c r="AI21" i="219" s="1"/>
  <c r="AE20" i="219"/>
  <c r="AE21" i="219" s="1"/>
  <c r="AA20" i="219"/>
  <c r="AA21" i="219" s="1"/>
  <c r="W20" i="219"/>
  <c r="W21" i="219" s="1"/>
  <c r="S20" i="219"/>
  <c r="S21" i="219" s="1"/>
  <c r="BB8" i="219"/>
  <c r="AW62" i="219"/>
  <c r="AU64" i="219"/>
  <c r="AX47" i="219"/>
  <c r="AZ47" i="219" s="1"/>
  <c r="AX53" i="219"/>
  <c r="AZ53" i="219" s="1"/>
  <c r="AX54" i="219"/>
  <c r="AZ54" i="219" s="1"/>
  <c r="AX59" i="219"/>
  <c r="AZ59" i="219" s="1"/>
  <c r="AX60" i="219"/>
  <c r="AZ60" i="219" s="1"/>
  <c r="U7" i="220"/>
  <c r="U9" i="220"/>
  <c r="U11" i="220"/>
  <c r="U13" i="220"/>
  <c r="U15" i="220"/>
  <c r="U17" i="220"/>
  <c r="U19" i="220"/>
  <c r="U21" i="220"/>
  <c r="U23" i="220"/>
  <c r="U25" i="220"/>
  <c r="U20" i="221"/>
  <c r="U21" i="221" s="1"/>
  <c r="Y20" i="221"/>
  <c r="Y21" i="221" s="1"/>
  <c r="AC20" i="221"/>
  <c r="AC21" i="221" s="1"/>
  <c r="AG20" i="221"/>
  <c r="AG21" i="221" s="1"/>
  <c r="AK20" i="221"/>
  <c r="AK21" i="221" s="1"/>
  <c r="AO20" i="221"/>
  <c r="AO21" i="221" s="1"/>
  <c r="AS20" i="221"/>
  <c r="AS21" i="221" s="1"/>
  <c r="AW71" i="221"/>
  <c r="AO71" i="221"/>
  <c r="AG71" i="221"/>
  <c r="Y71" i="221"/>
  <c r="AV70" i="221"/>
  <c r="AN70" i="221"/>
  <c r="AF70" i="221"/>
  <c r="X70" i="221"/>
  <c r="AU69" i="221"/>
  <c r="AM69" i="221"/>
  <c r="AE69" i="221"/>
  <c r="W69" i="221"/>
  <c r="AS71" i="221"/>
  <c r="AK71" i="221"/>
  <c r="AC71" i="221"/>
  <c r="U71" i="221"/>
  <c r="AR70" i="221"/>
  <c r="AJ70" i="221"/>
  <c r="AB70" i="221"/>
  <c r="T70" i="221"/>
  <c r="AQ69" i="221"/>
  <c r="AI69" i="221"/>
  <c r="AA69" i="221"/>
  <c r="S69" i="221"/>
  <c r="AP68" i="221"/>
  <c r="AH68" i="221"/>
  <c r="Z68" i="221"/>
  <c r="AX29" i="221"/>
  <c r="AZ29" i="221" s="1"/>
  <c r="AX30" i="221"/>
  <c r="AZ30" i="221" s="1"/>
  <c r="AX35" i="221"/>
  <c r="AZ35" i="221" s="1"/>
  <c r="AX36" i="221"/>
  <c r="AZ36" i="221" s="1"/>
  <c r="AX41" i="221"/>
  <c r="AZ41" i="221" s="1"/>
  <c r="AX42" i="221"/>
  <c r="AZ42" i="221" s="1"/>
  <c r="AX47" i="221"/>
  <c r="AZ47" i="221" s="1"/>
  <c r="AX48" i="221"/>
  <c r="AZ48" i="221" s="1"/>
  <c r="AX53" i="221"/>
  <c r="AZ53" i="221" s="1"/>
  <c r="AX54" i="221"/>
  <c r="AZ54" i="221" s="1"/>
  <c r="AX59" i="221"/>
  <c r="AZ59" i="221" s="1"/>
  <c r="AX60" i="221"/>
  <c r="AZ60" i="221" s="1"/>
  <c r="V62" i="221"/>
  <c r="Z62" i="221"/>
  <c r="AD62" i="221"/>
  <c r="AH62" i="221"/>
  <c r="AL62" i="221"/>
  <c r="AP62" i="221"/>
  <c r="AT62" i="221"/>
  <c r="AX62" i="221"/>
  <c r="AZ62" i="221" s="1"/>
  <c r="U63" i="221"/>
  <c r="AC63" i="221"/>
  <c r="AK63" i="221"/>
  <c r="AS63" i="221"/>
  <c r="T64" i="221"/>
  <c r="AB64" i="221"/>
  <c r="AJ64" i="221"/>
  <c r="AR64" i="221"/>
  <c r="AD68" i="221"/>
  <c r="AT68" i="221"/>
  <c r="U20" i="219"/>
  <c r="U21" i="219" s="1"/>
  <c r="Y20" i="219"/>
  <c r="Y21" i="219" s="1"/>
  <c r="AC20" i="219"/>
  <c r="AC21" i="219" s="1"/>
  <c r="AG20" i="219"/>
  <c r="AG21" i="219" s="1"/>
  <c r="AK20" i="219"/>
  <c r="AK21" i="219" s="1"/>
  <c r="AO20" i="219"/>
  <c r="AO21" i="219" s="1"/>
  <c r="AS20" i="219"/>
  <c r="AS21" i="219" s="1"/>
  <c r="AX29" i="219"/>
  <c r="AZ29" i="219" s="1"/>
  <c r="AX35" i="219"/>
  <c r="AZ35" i="219" s="1"/>
  <c r="AX36" i="219"/>
  <c r="AZ36" i="219" s="1"/>
  <c r="T62" i="221"/>
  <c r="X62" i="221"/>
  <c r="AB62" i="221"/>
  <c r="AF62" i="221"/>
  <c r="AJ62" i="221"/>
  <c r="AN62" i="221"/>
  <c r="AR62" i="221"/>
  <c r="AV62" i="221"/>
  <c r="S63" i="221"/>
  <c r="Y63" i="221"/>
  <c r="AG63" i="221"/>
  <c r="AO63" i="221"/>
  <c r="AW63" i="221"/>
  <c r="X64" i="221"/>
  <c r="AF64" i="221"/>
  <c r="AN64" i="221"/>
  <c r="AV64" i="221"/>
  <c r="V68" i="221"/>
  <c r="AL68" i="221"/>
  <c r="AX29" i="222"/>
  <c r="AZ29" i="222" s="1"/>
  <c r="AX30" i="222"/>
  <c r="AZ30" i="222" s="1"/>
  <c r="AX35" i="222"/>
  <c r="AZ35" i="222" s="1"/>
  <c r="AX36" i="222"/>
  <c r="AZ36" i="222" s="1"/>
  <c r="AX41" i="222"/>
  <c r="AZ41" i="222" s="1"/>
  <c r="AX42" i="222"/>
  <c r="AZ42" i="222" s="1"/>
  <c r="AX47" i="222"/>
  <c r="AZ47" i="222" s="1"/>
  <c r="AX48" i="222"/>
  <c r="AZ48" i="222" s="1"/>
  <c r="AX53" i="222"/>
  <c r="AZ53" i="222" s="1"/>
  <c r="AX54" i="222"/>
  <c r="AZ54" i="222" s="1"/>
  <c r="AX59" i="222"/>
  <c r="AZ59" i="222" s="1"/>
  <c r="AX60" i="222"/>
  <c r="AZ60" i="222" s="1"/>
  <c r="AX65" i="222"/>
  <c r="AZ65" i="222" s="1"/>
  <c r="AX66" i="222"/>
  <c r="AZ66" i="222" s="1"/>
  <c r="AX71" i="222"/>
  <c r="AZ71" i="222" s="1"/>
  <c r="AX72" i="222"/>
  <c r="AZ72" i="222" s="1"/>
  <c r="AX77" i="222"/>
  <c r="AZ77" i="222" s="1"/>
  <c r="AX78" i="222"/>
  <c r="AZ78" i="222" s="1"/>
  <c r="AX83" i="222"/>
  <c r="AZ83" i="222" s="1"/>
  <c r="AX84" i="222"/>
  <c r="AZ84" i="222" s="1"/>
  <c r="AX89" i="222"/>
  <c r="AZ89" i="222" s="1"/>
  <c r="AX90" i="222"/>
  <c r="AZ90" i="222" s="1"/>
  <c r="AX95" i="222"/>
  <c r="AZ95" i="222" s="1"/>
  <c r="AX96" i="222"/>
  <c r="AZ96" i="222" s="1"/>
  <c r="AX101" i="222"/>
  <c r="AZ101" i="222" s="1"/>
  <c r="AX102" i="222"/>
  <c r="AZ102" i="222" s="1"/>
  <c r="AX107" i="222"/>
  <c r="AZ107" i="222" s="1"/>
  <c r="AX108" i="222"/>
  <c r="AZ108" i="222" s="1"/>
  <c r="AX113" i="222"/>
  <c r="AZ113" i="222" s="1"/>
  <c r="AX114" i="222"/>
  <c r="AZ114" i="222" s="1"/>
  <c r="AX119" i="222"/>
  <c r="AZ119" i="222" s="1"/>
  <c r="AX120" i="222"/>
  <c r="AZ120" i="222" s="1"/>
  <c r="AX125" i="222"/>
  <c r="AZ125" i="222" s="1"/>
  <c r="AX126" i="222"/>
  <c r="AZ126" i="222" s="1"/>
  <c r="AX131" i="222"/>
  <c r="AZ131" i="222" s="1"/>
  <c r="AX132" i="222"/>
  <c r="AZ132" i="222" s="1"/>
  <c r="AX137" i="222"/>
  <c r="AZ137" i="222" s="1"/>
  <c r="AX138" i="222"/>
  <c r="AZ138" i="222" s="1"/>
  <c r="AX143" i="222"/>
  <c r="AZ143" i="222" s="1"/>
  <c r="AX144" i="222"/>
  <c r="AZ144" i="222" s="1"/>
  <c r="AX149" i="222"/>
  <c r="AZ149" i="222" s="1"/>
  <c r="AX150" i="222"/>
  <c r="AZ150" i="222" s="1"/>
  <c r="AX155" i="222"/>
  <c r="AZ155" i="222" s="1"/>
  <c r="AX156" i="222"/>
  <c r="AZ156" i="222" s="1"/>
  <c r="AX161" i="222"/>
  <c r="AZ161" i="222" s="1"/>
  <c r="AX162" i="222"/>
  <c r="AZ162" i="222" s="1"/>
  <c r="AX165" i="222"/>
  <c r="AZ165" i="222" s="1"/>
  <c r="AX170" i="222"/>
  <c r="AZ170" i="222" s="1"/>
  <c r="AX171" i="222"/>
  <c r="AZ171" i="222" s="1"/>
  <c r="AX176" i="222"/>
  <c r="AZ176" i="222" s="1"/>
  <c r="AX177" i="222"/>
  <c r="AZ177" i="222" s="1"/>
  <c r="AX182" i="222"/>
  <c r="AZ182" i="222" s="1"/>
  <c r="AX183" i="222"/>
  <c r="AZ183" i="222" s="1"/>
  <c r="AX188" i="222"/>
  <c r="AZ188" i="222" s="1"/>
  <c r="AX189" i="222"/>
  <c r="AZ189" i="222" s="1"/>
  <c r="AX194" i="222"/>
  <c r="AZ194" i="222" s="1"/>
  <c r="AX195" i="222"/>
  <c r="AZ195" i="222" s="1"/>
  <c r="AX200" i="222"/>
  <c r="AZ200" i="222" s="1"/>
  <c r="AX201" i="222"/>
  <c r="AZ201" i="222" s="1"/>
  <c r="AX273" i="222"/>
  <c r="AZ273" i="222" s="1"/>
  <c r="U7" i="223"/>
  <c r="U9" i="223"/>
  <c r="U11" i="223"/>
  <c r="U13" i="223"/>
  <c r="U15" i="223"/>
  <c r="U17" i="223"/>
  <c r="U19" i="223"/>
  <c r="U21" i="223"/>
  <c r="U23" i="223"/>
  <c r="U25" i="223"/>
  <c r="AX152" i="222"/>
  <c r="AZ152" i="222" s="1"/>
  <c r="AX153" i="222"/>
  <c r="AZ153" i="222" s="1"/>
  <c r="AX204" i="222"/>
  <c r="AZ204" i="222" s="1"/>
  <c r="AX209" i="222"/>
  <c r="AZ209" i="222" s="1"/>
  <c r="AX210" i="222"/>
  <c r="AZ210" i="222" s="1"/>
  <c r="AX215" i="222"/>
  <c r="AZ215" i="222" s="1"/>
  <c r="AX216" i="222"/>
  <c r="AZ216" i="222" s="1"/>
  <c r="AX221" i="222"/>
  <c r="AZ221" i="222" s="1"/>
  <c r="AX222" i="222"/>
  <c r="AZ222" i="222" s="1"/>
  <c r="AX227" i="222"/>
  <c r="AZ227" i="222" s="1"/>
  <c r="AX228" i="222"/>
  <c r="AZ228" i="222" s="1"/>
  <c r="AX233" i="222"/>
  <c r="AZ233" i="222" s="1"/>
  <c r="AX234" i="222"/>
  <c r="AZ234" i="222" s="1"/>
  <c r="AX239" i="222"/>
  <c r="AZ239" i="222" s="1"/>
  <c r="AX240" i="222"/>
  <c r="AZ240" i="222" s="1"/>
  <c r="AX245" i="222"/>
  <c r="AZ245" i="222" s="1"/>
  <c r="AX246" i="222"/>
  <c r="AZ246" i="222" s="1"/>
  <c r="AX251" i="222"/>
  <c r="AZ251" i="222" s="1"/>
  <c r="AX252" i="222"/>
  <c r="AZ252" i="222" s="1"/>
  <c r="AX257" i="222"/>
  <c r="AZ257" i="222" s="1"/>
  <c r="AX258" i="222"/>
  <c r="AZ258" i="222" s="1"/>
  <c r="AX264" i="222"/>
  <c r="AZ264" i="222" s="1"/>
  <c r="AX266" i="222"/>
  <c r="AZ266" i="222" s="1"/>
  <c r="AX267" i="222"/>
  <c r="AZ267" i="222" s="1"/>
  <c r="AX269" i="222"/>
  <c r="AZ269" i="222" s="1"/>
  <c r="AX270" i="222"/>
  <c r="AZ270" i="222" s="1"/>
  <c r="AX281" i="222"/>
  <c r="AZ281" i="222" s="1"/>
  <c r="AX282" i="222"/>
  <c r="AZ282" i="222" s="1"/>
  <c r="AX287" i="222"/>
  <c r="AZ287" i="222" s="1"/>
  <c r="AX288" i="222"/>
  <c r="AZ288" i="222" s="1"/>
  <c r="AX293" i="222"/>
  <c r="AZ293" i="222" s="1"/>
  <c r="AX294" i="222"/>
  <c r="AZ294" i="222" s="1"/>
  <c r="AX299" i="222"/>
  <c r="AZ299" i="222" s="1"/>
  <c r="AX300" i="222"/>
  <c r="AZ300" i="222" s="1"/>
  <c r="AX305" i="222"/>
  <c r="AZ305" i="222" s="1"/>
  <c r="AX308" i="222"/>
  <c r="AZ308" i="222" s="1"/>
  <c r="AX309" i="222"/>
  <c r="AZ309" i="222" s="1"/>
  <c r="AX314" i="222"/>
  <c r="AZ314" i="222" s="1"/>
  <c r="AX315" i="222"/>
  <c r="AZ315" i="222" s="1"/>
  <c r="AX318" i="222"/>
  <c r="AZ318" i="222" s="1"/>
  <c r="AS48" i="219"/>
  <c r="AQ48" i="219"/>
  <c r="AQ64" i="219" s="1"/>
  <c r="AO48" i="219"/>
  <c r="AK48" i="219"/>
  <c r="AK70" i="219" s="1"/>
  <c r="AG48" i="219"/>
  <c r="AE48" i="219"/>
  <c r="AC48" i="219"/>
  <c r="AA48" i="219"/>
  <c r="W48" i="219"/>
  <c r="S48" i="219"/>
  <c r="AQ45" i="219"/>
  <c r="AM45" i="219"/>
  <c r="AK45" i="219"/>
  <c r="AI45" i="219"/>
  <c r="AG45" i="219"/>
  <c r="AC45" i="219"/>
  <c r="AC70" i="219" s="1"/>
  <c r="Y45" i="219"/>
  <c r="W45" i="219"/>
  <c r="U45" i="219"/>
  <c r="S45" i="219"/>
  <c r="AM42" i="219"/>
  <c r="Y42" i="219"/>
  <c r="AS39" i="219"/>
  <c r="AR48" i="219"/>
  <c r="AN48" i="219"/>
  <c r="AL48" i="219"/>
  <c r="V48" i="219"/>
  <c r="T48" i="219"/>
  <c r="AP45" i="219"/>
  <c r="AN45" i="219"/>
  <c r="AN70" i="219" s="1"/>
  <c r="AJ45" i="219"/>
  <c r="AF45" i="219"/>
  <c r="AD45" i="219"/>
  <c r="AF42" i="219"/>
  <c r="AF70" i="219" s="1"/>
  <c r="AP39" i="219"/>
  <c r="AL39" i="219"/>
  <c r="AL64" i="219" s="1"/>
  <c r="AH39" i="219"/>
  <c r="AB39" i="219"/>
  <c r="AB70" i="219" s="1"/>
  <c r="X39" i="219"/>
  <c r="T39" i="219"/>
  <c r="AT30" i="219"/>
  <c r="AN30" i="219"/>
  <c r="AF30" i="219"/>
  <c r="Z30" i="219"/>
  <c r="Z68" i="219" s="1"/>
  <c r="AR27" i="219"/>
  <c r="AP27" i="219"/>
  <c r="AP68" i="219" s="1"/>
  <c r="AL27" i="219"/>
  <c r="AJ27" i="219"/>
  <c r="AH27" i="219"/>
  <c r="AD27" i="219"/>
  <c r="AD68" i="219" s="1"/>
  <c r="AB27" i="219"/>
  <c r="X27" i="219"/>
  <c r="V27" i="219"/>
  <c r="T27" i="219"/>
  <c r="AT24" i="219"/>
  <c r="AR24" i="219"/>
  <c r="AN24" i="219"/>
  <c r="AJ24" i="219"/>
  <c r="AH24" i="219"/>
  <c r="AF24" i="219"/>
  <c r="AD24" i="219"/>
  <c r="Z24" i="219"/>
  <c r="V24" i="219"/>
  <c r="T24" i="219"/>
  <c r="AH48" i="219"/>
  <c r="AD48" i="219"/>
  <c r="AD64" i="219" s="1"/>
  <c r="X48" i="219"/>
  <c r="AT45" i="219"/>
  <c r="AT64" i="219" s="1"/>
  <c r="AB45" i="219"/>
  <c r="V45" i="219"/>
  <c r="V64" i="219" s="1"/>
  <c r="AT42" i="219"/>
  <c r="AO39" i="219"/>
  <c r="AI39" i="219"/>
  <c r="AA39" i="219"/>
  <c r="AA64" i="219" s="1"/>
  <c r="U39" i="219"/>
  <c r="AM30" i="219"/>
  <c r="AM68" i="219" s="1"/>
  <c r="AG30" i="219"/>
  <c r="S30" i="219"/>
  <c r="AQ27" i="219"/>
  <c r="AQ68" i="219" s="1"/>
  <c r="AK27" i="219"/>
  <c r="AK62" i="219" s="1"/>
  <c r="AE27" i="219"/>
  <c r="AE68" i="219" s="1"/>
  <c r="AA27" i="219"/>
  <c r="AA68" i="219" s="1"/>
  <c r="U27" i="219"/>
  <c r="U62" i="219" s="1"/>
  <c r="AO24" i="219"/>
  <c r="AM24" i="219"/>
  <c r="AC24" i="219"/>
  <c r="Y24" i="219"/>
  <c r="S24" i="219"/>
  <c r="AJ48" i="219"/>
  <c r="Z48" i="219"/>
  <c r="AR45" i="219"/>
  <c r="Z45" i="219"/>
  <c r="Z64" i="219" s="1"/>
  <c r="AE39" i="219"/>
  <c r="Y30" i="219"/>
  <c r="Y62" i="219" s="1"/>
  <c r="AS27" i="219"/>
  <c r="AS62" i="219" s="1"/>
  <c r="AO27" i="219"/>
  <c r="AO62" i="219" s="1"/>
  <c r="AI27" i="219"/>
  <c r="AI68" i="219" s="1"/>
  <c r="AC27" i="219"/>
  <c r="AC62" i="219" s="1"/>
  <c r="W27" i="219"/>
  <c r="W68" i="219" s="1"/>
  <c r="AQ24" i="219"/>
  <c r="AK24" i="219"/>
  <c r="AG24" i="219"/>
  <c r="AA24" i="219"/>
  <c r="W24" i="219"/>
  <c r="AG62" i="219"/>
  <c r="W64" i="219"/>
  <c r="T63" i="219"/>
  <c r="AB63" i="219"/>
  <c r="AJ63" i="219"/>
  <c r="AR63" i="219"/>
  <c r="S64" i="219"/>
  <c r="T69" i="219"/>
  <c r="X69" i="219"/>
  <c r="AB69" i="219"/>
  <c r="AF69" i="219"/>
  <c r="AJ69" i="219"/>
  <c r="AN69" i="219"/>
  <c r="AR69" i="219"/>
  <c r="AV69" i="219"/>
  <c r="U70" i="219"/>
  <c r="Y70" i="219"/>
  <c r="AG70" i="219"/>
  <c r="AO70" i="219"/>
  <c r="AS70" i="219"/>
  <c r="AW70" i="219"/>
  <c r="V71" i="219"/>
  <c r="Z71" i="219"/>
  <c r="AD71" i="219"/>
  <c r="AH71" i="219"/>
  <c r="AL71" i="219"/>
  <c r="AP71" i="219"/>
  <c r="X63" i="219"/>
  <c r="AF63" i="219"/>
  <c r="AN63" i="219"/>
  <c r="AV63" i="219"/>
  <c r="T20" i="219"/>
  <c r="T21" i="219" s="1"/>
  <c r="V20" i="219"/>
  <c r="V21" i="219" s="1"/>
  <c r="X20" i="219"/>
  <c r="X21" i="219" s="1"/>
  <c r="Z20" i="219"/>
  <c r="Z21" i="219" s="1"/>
  <c r="AB20" i="219"/>
  <c r="AB21" i="219" s="1"/>
  <c r="AD20" i="219"/>
  <c r="AD21" i="219" s="1"/>
  <c r="AF20" i="219"/>
  <c r="AF21" i="219" s="1"/>
  <c r="AH20" i="219"/>
  <c r="AH21" i="219" s="1"/>
  <c r="AJ20" i="219"/>
  <c r="AJ21" i="219" s="1"/>
  <c r="AL20" i="219"/>
  <c r="AL21" i="219" s="1"/>
  <c r="AN20" i="219"/>
  <c r="AN21" i="219" s="1"/>
  <c r="AP20" i="219"/>
  <c r="AP21" i="219" s="1"/>
  <c r="AR20" i="219"/>
  <c r="AR21" i="219" s="1"/>
  <c r="AW71" i="219"/>
  <c r="AU71" i="219"/>
  <c r="AS71" i="219"/>
  <c r="AQ71" i="219"/>
  <c r="AO71" i="219"/>
  <c r="AM71" i="219"/>
  <c r="AK71" i="219"/>
  <c r="AI71" i="219"/>
  <c r="AG71" i="219"/>
  <c r="AE71" i="219"/>
  <c r="AC71" i="219"/>
  <c r="AA71" i="219"/>
  <c r="Y71" i="219"/>
  <c r="W71" i="219"/>
  <c r="U71" i="219"/>
  <c r="S71" i="219"/>
  <c r="AV70" i="219"/>
  <c r="AT70" i="219"/>
  <c r="AP70" i="219"/>
  <c r="AL70" i="219"/>
  <c r="AJ70" i="219"/>
  <c r="AH70" i="219"/>
  <c r="AD70" i="219"/>
  <c r="Z70" i="219"/>
  <c r="X70" i="219"/>
  <c r="V70" i="219"/>
  <c r="AW69" i="219"/>
  <c r="AU69" i="219"/>
  <c r="AS69" i="219"/>
  <c r="AQ69" i="219"/>
  <c r="AO69" i="219"/>
  <c r="AM69" i="219"/>
  <c r="AK69" i="219"/>
  <c r="AI69" i="219"/>
  <c r="AG69" i="219"/>
  <c r="AE69" i="219"/>
  <c r="AC69" i="219"/>
  <c r="AA69" i="219"/>
  <c r="Y69" i="219"/>
  <c r="W69" i="219"/>
  <c r="U69" i="219"/>
  <c r="S69" i="219"/>
  <c r="AV68" i="219"/>
  <c r="AT68" i="219"/>
  <c r="AR68" i="219"/>
  <c r="AN68" i="219"/>
  <c r="AL68" i="219"/>
  <c r="AJ68" i="219"/>
  <c r="AH68" i="219"/>
  <c r="AF68" i="219"/>
  <c r="AB68" i="219"/>
  <c r="X68" i="219"/>
  <c r="V68" i="219"/>
  <c r="T68" i="219"/>
  <c r="AV64" i="219"/>
  <c r="AR64" i="219"/>
  <c r="AP64" i="219"/>
  <c r="AN64" i="219"/>
  <c r="AJ64" i="219"/>
  <c r="AH64" i="219"/>
  <c r="AF64" i="219"/>
  <c r="AB64" i="219"/>
  <c r="X64" i="219"/>
  <c r="T64" i="219"/>
  <c r="AW63" i="219"/>
  <c r="AU63" i="219"/>
  <c r="AS63" i="219"/>
  <c r="AQ63" i="219"/>
  <c r="AO63" i="219"/>
  <c r="AM63" i="219"/>
  <c r="AK63" i="219"/>
  <c r="AI63" i="219"/>
  <c r="AG63" i="219"/>
  <c r="AE63" i="219"/>
  <c r="AC63" i="219"/>
  <c r="AA63" i="219"/>
  <c r="Y63" i="219"/>
  <c r="W63" i="219"/>
  <c r="U63" i="219"/>
  <c r="S63" i="219"/>
  <c r="AV62" i="219"/>
  <c r="AT62" i="219"/>
  <c r="AR62" i="219"/>
  <c r="AN62" i="219"/>
  <c r="AL62" i="219"/>
  <c r="AJ62" i="219"/>
  <c r="AH62" i="219"/>
  <c r="AF62" i="219"/>
  <c r="AB62" i="219"/>
  <c r="X62" i="219"/>
  <c r="V62" i="219"/>
  <c r="T62" i="219"/>
  <c r="W62" i="219"/>
  <c r="AE62" i="219"/>
  <c r="AI62" i="219"/>
  <c r="AM62" i="219"/>
  <c r="AQ62" i="219"/>
  <c r="AU62" i="219"/>
  <c r="V63" i="219"/>
  <c r="Z63" i="219"/>
  <c r="AD63" i="219"/>
  <c r="AH63" i="219"/>
  <c r="AL63" i="219"/>
  <c r="AP63" i="219"/>
  <c r="AT63" i="219"/>
  <c r="AX63" i="219"/>
  <c r="AZ63" i="219" s="1"/>
  <c r="U64" i="219"/>
  <c r="Y64" i="219"/>
  <c r="AG64" i="219"/>
  <c r="AO64" i="219"/>
  <c r="AS64" i="219"/>
  <c r="AW64" i="219"/>
  <c r="U68" i="219"/>
  <c r="Y68" i="219"/>
  <c r="AG68" i="219"/>
  <c r="AO68" i="219"/>
  <c r="AS68" i="219"/>
  <c r="AW68" i="219"/>
  <c r="V69" i="219"/>
  <c r="Z69" i="219"/>
  <c r="AD69" i="219"/>
  <c r="AH69" i="219"/>
  <c r="AL69" i="219"/>
  <c r="AP69" i="219"/>
  <c r="AT69" i="219"/>
  <c r="S70" i="219"/>
  <c r="W70" i="219"/>
  <c r="AA70" i="219"/>
  <c r="AE70" i="219"/>
  <c r="AI70" i="219"/>
  <c r="AM70" i="219"/>
  <c r="AQ70" i="219"/>
  <c r="AU70" i="219"/>
  <c r="T71" i="219"/>
  <c r="X71" i="219"/>
  <c r="AB71" i="219"/>
  <c r="AF71" i="219"/>
  <c r="AJ71" i="219"/>
  <c r="AN71" i="219"/>
  <c r="AR71" i="219"/>
  <c r="AV71" i="219"/>
  <c r="T20" i="221"/>
  <c r="T21" i="221" s="1"/>
  <c r="V20" i="221"/>
  <c r="V21" i="221" s="1"/>
  <c r="X20" i="221"/>
  <c r="X21" i="221" s="1"/>
  <c r="Z20" i="221"/>
  <c r="Z21" i="221" s="1"/>
  <c r="AB20" i="221"/>
  <c r="AB21" i="221" s="1"/>
  <c r="AD20" i="221"/>
  <c r="AD21" i="221" s="1"/>
  <c r="AF20" i="221"/>
  <c r="AF21" i="221" s="1"/>
  <c r="AH20" i="221"/>
  <c r="AH21" i="221" s="1"/>
  <c r="AJ20" i="221"/>
  <c r="AJ21" i="221" s="1"/>
  <c r="AL20" i="221"/>
  <c r="AL21" i="221" s="1"/>
  <c r="AN20" i="221"/>
  <c r="AN21" i="221" s="1"/>
  <c r="AP20" i="221"/>
  <c r="AP21" i="221" s="1"/>
  <c r="AR20" i="221"/>
  <c r="AR21" i="221" s="1"/>
  <c r="AV71" i="221"/>
  <c r="AT71" i="221"/>
  <c r="AR71" i="221"/>
  <c r="AP71" i="221"/>
  <c r="AN71" i="221"/>
  <c r="AL71" i="221"/>
  <c r="AJ71" i="221"/>
  <c r="AH71" i="221"/>
  <c r="AF71" i="221"/>
  <c r="AD71" i="221"/>
  <c r="AB71" i="221"/>
  <c r="Z71" i="221"/>
  <c r="X71" i="221"/>
  <c r="V71" i="221"/>
  <c r="T71" i="221"/>
  <c r="AW70" i="221"/>
  <c r="AU70" i="221"/>
  <c r="AS70" i="221"/>
  <c r="AQ70" i="221"/>
  <c r="AO70" i="221"/>
  <c r="AM70" i="221"/>
  <c r="AK70" i="221"/>
  <c r="AI70" i="221"/>
  <c r="AG70" i="221"/>
  <c r="AE70" i="221"/>
  <c r="AC70" i="221"/>
  <c r="AA70" i="221"/>
  <c r="Y70" i="221"/>
  <c r="W70" i="221"/>
  <c r="U70" i="221"/>
  <c r="S70" i="221"/>
  <c r="AV69" i="221"/>
  <c r="AT69" i="221"/>
  <c r="AR69" i="221"/>
  <c r="AP69" i="221"/>
  <c r="AN69" i="221"/>
  <c r="AL69" i="221"/>
  <c r="AJ69" i="221"/>
  <c r="AH69" i="221"/>
  <c r="AF69" i="221"/>
  <c r="AD69" i="221"/>
  <c r="AB69" i="221"/>
  <c r="Z69" i="221"/>
  <c r="X69" i="221"/>
  <c r="V69" i="221"/>
  <c r="T69" i="221"/>
  <c r="AW68" i="221"/>
  <c r="AU68" i="221"/>
  <c r="AS68" i="221"/>
  <c r="AQ68" i="221"/>
  <c r="AO68" i="221"/>
  <c r="AM68" i="221"/>
  <c r="AK68" i="221"/>
  <c r="AI68" i="221"/>
  <c r="AG68" i="221"/>
  <c r="AE68" i="221"/>
  <c r="AC68" i="221"/>
  <c r="AA68" i="221"/>
  <c r="Y68" i="221"/>
  <c r="W68" i="221"/>
  <c r="U68" i="221"/>
  <c r="S68" i="221"/>
  <c r="AW64" i="221"/>
  <c r="AU64" i="221"/>
  <c r="AS64" i="221"/>
  <c r="AQ64" i="221"/>
  <c r="AO64" i="221"/>
  <c r="AM64" i="221"/>
  <c r="AK64" i="221"/>
  <c r="AI64" i="221"/>
  <c r="AG64" i="221"/>
  <c r="AE64" i="221"/>
  <c r="AC64" i="221"/>
  <c r="AA64" i="221"/>
  <c r="Y64" i="221"/>
  <c r="W64" i="221"/>
  <c r="U64" i="221"/>
  <c r="S64" i="221"/>
  <c r="AX63" i="221"/>
  <c r="AZ63" i="221" s="1"/>
  <c r="AV63" i="221"/>
  <c r="AT63" i="221"/>
  <c r="AR63" i="221"/>
  <c r="AP63" i="221"/>
  <c r="AN63" i="221"/>
  <c r="AL63" i="221"/>
  <c r="AJ63" i="221"/>
  <c r="AH63" i="221"/>
  <c r="AF63" i="221"/>
  <c r="AD63" i="221"/>
  <c r="AB63" i="221"/>
  <c r="Z63" i="221"/>
  <c r="X63" i="221"/>
  <c r="V63" i="221"/>
  <c r="S62" i="221"/>
  <c r="U62" i="221"/>
  <c r="W62" i="221"/>
  <c r="Y62" i="221"/>
  <c r="AA62" i="221"/>
  <c r="AC62" i="221"/>
  <c r="AE62" i="221"/>
  <c r="AG62" i="221"/>
  <c r="AI62" i="221"/>
  <c r="AK62" i="221"/>
  <c r="AM62" i="221"/>
  <c r="AO62" i="221"/>
  <c r="AQ62" i="221"/>
  <c r="AS62" i="221"/>
  <c r="AU62" i="221"/>
  <c r="AW62" i="221"/>
  <c r="T63" i="221"/>
  <c r="W63" i="221"/>
  <c r="AA63" i="221"/>
  <c r="AE63" i="221"/>
  <c r="AI63" i="221"/>
  <c r="AM63" i="221"/>
  <c r="AQ63" i="221"/>
  <c r="AU63" i="221"/>
  <c r="V64" i="221"/>
  <c r="Z64" i="221"/>
  <c r="AD64" i="221"/>
  <c r="AH64" i="221"/>
  <c r="AL64" i="221"/>
  <c r="AP64" i="221"/>
  <c r="AT64" i="221"/>
  <c r="AX64" i="221"/>
  <c r="AZ64" i="221" s="1"/>
  <c r="T68" i="221"/>
  <c r="X68" i="221"/>
  <c r="AB68" i="221"/>
  <c r="AF68" i="221"/>
  <c r="AJ68" i="221"/>
  <c r="AN68" i="221"/>
  <c r="AR68" i="221"/>
  <c r="AV68" i="221"/>
  <c r="U69" i="221"/>
  <c r="Y69" i="221"/>
  <c r="AC69" i="221"/>
  <c r="AG69" i="221"/>
  <c r="AK69" i="221"/>
  <c r="AO69" i="221"/>
  <c r="AS69" i="221"/>
  <c r="AW69" i="221"/>
  <c r="V70" i="221"/>
  <c r="Z70" i="221"/>
  <c r="AD70" i="221"/>
  <c r="AH70" i="221"/>
  <c r="AL70" i="221"/>
  <c r="AP70" i="221"/>
  <c r="AT70" i="221"/>
  <c r="S71" i="221"/>
  <c r="W71" i="221"/>
  <c r="AA71" i="221"/>
  <c r="AE71" i="221"/>
  <c r="AI71" i="221"/>
  <c r="AM71" i="221"/>
  <c r="AQ71" i="221"/>
  <c r="AU71" i="221"/>
  <c r="V20" i="222"/>
  <c r="V21" i="222" s="1"/>
  <c r="Z20" i="222"/>
  <c r="Z21" i="222" s="1"/>
  <c r="AD20" i="222"/>
  <c r="AD21" i="222" s="1"/>
  <c r="AH20" i="222"/>
  <c r="AH21" i="222" s="1"/>
  <c r="AL20" i="222"/>
  <c r="AL21" i="222" s="1"/>
  <c r="AP20" i="222"/>
  <c r="AP21" i="222" s="1"/>
  <c r="AS20" i="222"/>
  <c r="AS21" i="222" s="1"/>
  <c r="AQ20" i="222"/>
  <c r="AQ21" i="222" s="1"/>
  <c r="AO20" i="222"/>
  <c r="AO21" i="222" s="1"/>
  <c r="AM20" i="222"/>
  <c r="AM21" i="222" s="1"/>
  <c r="AK20" i="222"/>
  <c r="AK21" i="222" s="1"/>
  <c r="AI20" i="222"/>
  <c r="AI21" i="222" s="1"/>
  <c r="AG20" i="222"/>
  <c r="AG21" i="222" s="1"/>
  <c r="AE20" i="222"/>
  <c r="AE21" i="222" s="1"/>
  <c r="AC20" i="222"/>
  <c r="AC21" i="222" s="1"/>
  <c r="AA20" i="222"/>
  <c r="AA21" i="222" s="1"/>
  <c r="Y20" i="222"/>
  <c r="Y21" i="222" s="1"/>
  <c r="W20" i="222"/>
  <c r="W21" i="222" s="1"/>
  <c r="U20" i="222"/>
  <c r="U21" i="222" s="1"/>
  <c r="S20" i="222"/>
  <c r="S21" i="222" s="1"/>
  <c r="BB8" i="222"/>
  <c r="T20" i="222"/>
  <c r="T21" i="222" s="1"/>
  <c r="X20" i="222"/>
  <c r="X21" i="222" s="1"/>
  <c r="AB20" i="222"/>
  <c r="AB21" i="222" s="1"/>
  <c r="AF20" i="222"/>
  <c r="AF21" i="222" s="1"/>
  <c r="AJ20" i="222"/>
  <c r="AJ21" i="222" s="1"/>
  <c r="AN20" i="222"/>
  <c r="AN21" i="222" s="1"/>
  <c r="AR20" i="222"/>
  <c r="AR21" i="222" s="1"/>
  <c r="AV332" i="222"/>
  <c r="AT332" i="222"/>
  <c r="AR332" i="222"/>
  <c r="AP332" i="222"/>
  <c r="AN332" i="222"/>
  <c r="AL332" i="222"/>
  <c r="AJ332" i="222"/>
  <c r="AH332" i="222"/>
  <c r="AF332" i="222"/>
  <c r="AD332" i="222"/>
  <c r="AB332" i="222"/>
  <c r="Z332" i="222"/>
  <c r="X332" i="222"/>
  <c r="V332" i="222"/>
  <c r="T332" i="222"/>
  <c r="AW331" i="222"/>
  <c r="AU331" i="222"/>
  <c r="AS331" i="222"/>
  <c r="AQ331" i="222"/>
  <c r="AO331" i="222"/>
  <c r="AM331" i="222"/>
  <c r="AK331" i="222"/>
  <c r="AI331" i="222"/>
  <c r="AG331" i="222"/>
  <c r="AE331" i="222"/>
  <c r="AC331" i="222"/>
  <c r="AA331" i="222"/>
  <c r="Y331" i="222"/>
  <c r="W331" i="222"/>
  <c r="U331" i="222"/>
  <c r="S331" i="222"/>
  <c r="AV330" i="222"/>
  <c r="AT330" i="222"/>
  <c r="AR330" i="222"/>
  <c r="AP330" i="222"/>
  <c r="AN330" i="222"/>
  <c r="AL330" i="222"/>
  <c r="AJ330" i="222"/>
  <c r="AH330" i="222"/>
  <c r="AF330" i="222"/>
  <c r="AD330" i="222"/>
  <c r="AB330" i="222"/>
  <c r="Z330" i="222"/>
  <c r="X330" i="222"/>
  <c r="V330" i="222"/>
  <c r="T330" i="222"/>
  <c r="AW329" i="222"/>
  <c r="AU329" i="222"/>
  <c r="AS329" i="222"/>
  <c r="AQ329" i="222"/>
  <c r="AO329" i="222"/>
  <c r="AM329" i="222"/>
  <c r="AK329" i="222"/>
  <c r="AI329" i="222"/>
  <c r="AG329" i="222"/>
  <c r="AE329" i="222"/>
  <c r="AC329" i="222"/>
  <c r="AA329" i="222"/>
  <c r="Y329" i="222"/>
  <c r="W329" i="222"/>
  <c r="U329" i="222"/>
  <c r="S329" i="222"/>
  <c r="AW325" i="222"/>
  <c r="AU325" i="222"/>
  <c r="AW332" i="222"/>
  <c r="AU332" i="222"/>
  <c r="AS332" i="222"/>
  <c r="AQ332" i="222"/>
  <c r="AO332" i="222"/>
  <c r="AM332" i="222"/>
  <c r="AK332" i="222"/>
  <c r="AI332" i="222"/>
  <c r="AG332" i="222"/>
  <c r="AE332" i="222"/>
  <c r="AC332" i="222"/>
  <c r="AA332" i="222"/>
  <c r="Y332" i="222"/>
  <c r="W332" i="222"/>
  <c r="U332" i="222"/>
  <c r="S332" i="222"/>
  <c r="AV331" i="222"/>
  <c r="AT331" i="222"/>
  <c r="AR331" i="222"/>
  <c r="AP331" i="222"/>
  <c r="AN331" i="222"/>
  <c r="AL331" i="222"/>
  <c r="AJ331" i="222"/>
  <c r="AH331" i="222"/>
  <c r="AF331" i="222"/>
  <c r="AD331" i="222"/>
  <c r="AB331" i="222"/>
  <c r="Z331" i="222"/>
  <c r="X331" i="222"/>
  <c r="V331" i="222"/>
  <c r="T331" i="222"/>
  <c r="AW330" i="222"/>
  <c r="AU330" i="222"/>
  <c r="AS330" i="222"/>
  <c r="AQ330" i="222"/>
  <c r="AO330" i="222"/>
  <c r="AM330" i="222"/>
  <c r="AK330" i="222"/>
  <c r="AI330" i="222"/>
  <c r="AG330" i="222"/>
  <c r="AE330" i="222"/>
  <c r="AC330" i="222"/>
  <c r="AA330" i="222"/>
  <c r="Y330" i="222"/>
  <c r="W330" i="222"/>
  <c r="U330" i="222"/>
  <c r="S330" i="222"/>
  <c r="AV329" i="222"/>
  <c r="AT329" i="222"/>
  <c r="AR329" i="222"/>
  <c r="AP329" i="222"/>
  <c r="AN329" i="222"/>
  <c r="AL329" i="222"/>
  <c r="AJ329" i="222"/>
  <c r="AH329" i="222"/>
  <c r="AF329" i="222"/>
  <c r="AD329" i="222"/>
  <c r="AB329" i="222"/>
  <c r="Z329" i="222"/>
  <c r="X329" i="222"/>
  <c r="V329" i="222"/>
  <c r="T329" i="222"/>
  <c r="AX325" i="222"/>
  <c r="AZ325" i="222" s="1"/>
  <c r="AV325" i="222"/>
  <c r="AT325" i="222"/>
  <c r="AS325" i="222"/>
  <c r="AQ325" i="222"/>
  <c r="AO325" i="222"/>
  <c r="AM325" i="222"/>
  <c r="AK325" i="222"/>
  <c r="AI325" i="222"/>
  <c r="AG325" i="222"/>
  <c r="AE325" i="222"/>
  <c r="AC325" i="222"/>
  <c r="AA325" i="222"/>
  <c r="Y325" i="222"/>
  <c r="W325" i="222"/>
  <c r="U325" i="222"/>
  <c r="S325" i="222"/>
  <c r="AX324" i="222"/>
  <c r="AZ324" i="222" s="1"/>
  <c r="AV324" i="222"/>
  <c r="AT324" i="222"/>
  <c r="AR324" i="222"/>
  <c r="AP324" i="222"/>
  <c r="AN324" i="222"/>
  <c r="AL324" i="222"/>
  <c r="AJ324" i="222"/>
  <c r="AH324" i="222"/>
  <c r="AF324" i="222"/>
  <c r="AD324" i="222"/>
  <c r="AB324" i="222"/>
  <c r="Z324" i="222"/>
  <c r="X324" i="222"/>
  <c r="V324" i="222"/>
  <c r="T324" i="222"/>
  <c r="AW323" i="222"/>
  <c r="AU323" i="222"/>
  <c r="AS323" i="222"/>
  <c r="AQ323" i="222"/>
  <c r="AO323" i="222"/>
  <c r="AM323" i="222"/>
  <c r="AK323" i="222"/>
  <c r="AI323" i="222"/>
  <c r="AG323" i="222"/>
  <c r="AE323" i="222"/>
  <c r="AC323" i="222"/>
  <c r="AA323" i="222"/>
  <c r="Y323" i="222"/>
  <c r="W323" i="222"/>
  <c r="U323" i="222"/>
  <c r="S323" i="222"/>
  <c r="AR325" i="222"/>
  <c r="AP325" i="222"/>
  <c r="AN325" i="222"/>
  <c r="AL325" i="222"/>
  <c r="AJ325" i="222"/>
  <c r="AH325" i="222"/>
  <c r="AF325" i="222"/>
  <c r="AD325" i="222"/>
  <c r="AB325" i="222"/>
  <c r="Z325" i="222"/>
  <c r="X325" i="222"/>
  <c r="V325" i="222"/>
  <c r="T325" i="222"/>
  <c r="AW324" i="222"/>
  <c r="AU324" i="222"/>
  <c r="AS324" i="222"/>
  <c r="AQ324" i="222"/>
  <c r="AO324" i="222"/>
  <c r="AM324" i="222"/>
  <c r="AK324" i="222"/>
  <c r="AI324" i="222"/>
  <c r="AG324" i="222"/>
  <c r="AE324" i="222"/>
  <c r="AC324" i="222"/>
  <c r="AA324" i="222"/>
  <c r="Y324" i="222"/>
  <c r="W324" i="222"/>
  <c r="U324" i="222"/>
  <c r="S324" i="222"/>
  <c r="AX323" i="222"/>
  <c r="AZ323" i="222" s="1"/>
  <c r="AV323" i="222"/>
  <c r="AT323" i="222"/>
  <c r="AR323" i="222"/>
  <c r="AP323" i="222"/>
  <c r="AN323" i="222"/>
  <c r="AL323" i="222"/>
  <c r="AJ323" i="222"/>
  <c r="AH323" i="222"/>
  <c r="AF323" i="222"/>
  <c r="AD323" i="222"/>
  <c r="AB323" i="222"/>
  <c r="Z323" i="222"/>
  <c r="X323" i="222"/>
  <c r="V323" i="222"/>
  <c r="T323" i="222"/>
  <c r="AX164" i="222"/>
  <c r="AZ164" i="222" s="1"/>
  <c r="AX27" i="219" l="1"/>
  <c r="AX39" i="219"/>
  <c r="AR70" i="219"/>
  <c r="AX42" i="219"/>
  <c r="AZ42" i="219" s="1"/>
  <c r="AM64" i="219"/>
  <c r="AZ27" i="219"/>
  <c r="AZ39" i="219"/>
  <c r="AX24" i="219"/>
  <c r="AZ24" i="219" s="1"/>
  <c r="AX30" i="219"/>
  <c r="AZ30" i="219" s="1"/>
  <c r="AX45" i="219"/>
  <c r="AZ45" i="219" s="1"/>
  <c r="AX48" i="219"/>
  <c r="AZ48" i="219" s="1"/>
  <c r="AK68" i="219"/>
  <c r="AC68" i="219"/>
  <c r="AK64" i="219"/>
  <c r="AC64" i="219"/>
  <c r="AA62" i="219"/>
  <c r="S62" i="219"/>
  <c r="Z62" i="219"/>
  <c r="AD62" i="219"/>
  <c r="AP62" i="219"/>
  <c r="T70" i="219"/>
  <c r="S68" i="219"/>
  <c r="AE64" i="219"/>
  <c r="AI64" i="219"/>
  <c r="AX64" i="219" l="1"/>
  <c r="AZ64" i="219" s="1"/>
  <c r="AX62" i="219"/>
  <c r="AZ62" i="2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hamako-27</author>
  </authors>
  <commentList>
    <comment ref="E41" authorId="0" shapeId="0" xr:uid="{CFD8C5DB-B4B4-42D2-A5FC-4EC0F880C1C3}">
      <text>
        <r>
          <rPr>
            <b/>
            <sz val="9"/>
            <color indexed="81"/>
            <rFont val="MS P ゴシック"/>
            <family val="3"/>
            <charset val="128"/>
          </rPr>
          <t>従来型</t>
        </r>
      </text>
    </comment>
    <comment ref="E42" authorId="0" shapeId="0" xr:uid="{92943B36-52DE-46B4-89CA-38E82AE67E15}">
      <text>
        <r>
          <rPr>
            <b/>
            <sz val="9"/>
            <color indexed="81"/>
            <rFont val="MS P ゴシック"/>
            <family val="3"/>
            <charset val="128"/>
          </rPr>
          <t>緩和型</t>
        </r>
      </text>
    </comment>
    <comment ref="E44" authorId="0" shapeId="0" xr:uid="{181ED277-9209-49EF-9598-70FF39BD172E}">
      <text>
        <r>
          <rPr>
            <b/>
            <sz val="9"/>
            <color indexed="81"/>
            <rFont val="MS P ゴシック"/>
            <family val="3"/>
            <charset val="128"/>
          </rPr>
          <t>従来型</t>
        </r>
      </text>
    </comment>
    <comment ref="E45" authorId="0" shapeId="0" xr:uid="{298E231D-6ED8-4DD5-8201-B2F2DBB07029}">
      <text>
        <r>
          <rPr>
            <b/>
            <sz val="9"/>
            <color indexed="81"/>
            <rFont val="MS P ゴシック"/>
            <family val="3"/>
            <charset val="128"/>
          </rPr>
          <t>緩和型</t>
        </r>
      </text>
    </comment>
  </commentList>
</comments>
</file>

<file path=xl/sharedStrings.xml><?xml version="1.0" encoding="utf-8"?>
<sst xmlns="http://schemas.openxmlformats.org/spreadsheetml/2006/main" count="2565" uniqueCount="660">
  <si>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</si>
  <si>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</si>
  <si>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</si>
  <si>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</si>
  <si>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</si>
  <si>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</si>
  <si>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</si>
  <si>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</si>
  <si>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</si>
  <si>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</si>
  <si>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</si>
  <si>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</si>
  <si>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</si>
  <si>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</si>
  <si>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</si>
  <si>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</si>
  <si>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</si>
  <si>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</si>
  <si>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</si>
  <si>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</si>
  <si>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</si>
  <si>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</si>
  <si>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</si>
  <si>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</si>
  <si>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</si>
  <si>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</si>
  <si>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</si>
  <si>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</si>
  <si>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</si>
  <si>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</si>
  <si>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</si>
  <si>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</si>
  <si>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</si>
  <si>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</si>
  <si>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</si>
  <si>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</si>
  <si>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</si>
  <si>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</si>
  <si>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</si>
  <si>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</si>
  <si>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</si>
  <si>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</si>
  <si>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</si>
  <si>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</si>
  <si>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</si>
  <si>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</si>
  <si>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</si>
  <si>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</si>
  <si>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</si>
  <si>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</si>
  <si>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</si>
  <si>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</si>
  <si>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</si>
  <si>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</si>
  <si>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</si>
  <si>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</si>
  <si>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</si>
  <si>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</si>
  <si>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</si>
  <si>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</si>
  <si>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</si>
  <si>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</si>
  <si>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</si>
  <si>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</si>
  <si>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</si>
  <si>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</si>
  <si>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</si>
  <si>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</si>
  <si>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</si>
  <si>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</si>
  <si>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</si>
  <si>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</si>
  <si>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</si>
  <si>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</si>
  <si>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</si>
  <si>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</si>
  <si>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</si>
  <si>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</si>
  <si>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</si>
  <si>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</si>
  <si>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職員の欠員による減算の状況</t>
  </si>
  <si>
    <t>サービス提供体制強化加算</t>
    <rPh sb="4" eb="6">
      <t>テイキョウ</t>
    </rPh>
    <rPh sb="6" eb="8">
      <t>タイセイ</t>
    </rPh>
    <rPh sb="8" eb="10">
      <t>キョウカ</t>
    </rPh>
    <rPh sb="10" eb="12">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</si>
  <si>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</si>
  <si>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</si>
  <si>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</si>
  <si>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</si>
  <si>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</si>
  <si>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</si>
  <si>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</si>
  <si>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口腔機能向上加算</t>
    <rPh sb="6" eb="8">
      <t>カサン</t>
    </rPh>
    <phoneticPr fontId="2"/>
  </si>
  <si>
    <t>加算等項目</t>
    <phoneticPr fontId="2"/>
  </si>
  <si>
    <t>添付書類</t>
    <rPh sb="0" eb="4">
      <t>テンプショルイ</t>
    </rPh>
    <phoneticPr fontId="2"/>
  </si>
  <si>
    <t>栄養アセスメント・栄養改善体制
　※ＬＩＦＥの活用等が必要</t>
    <rPh sb="0" eb="2">
      <t>エイヨウ</t>
    </rPh>
    <rPh sb="9" eb="11">
      <t>エイヨウ</t>
    </rPh>
    <rPh sb="11" eb="13">
      <t>カイゼン</t>
    </rPh>
    <rPh sb="13" eb="15">
      <t>タイセイ</t>
    </rPh>
    <phoneticPr fontId="2"/>
  </si>
  <si>
    <t>口腔機能向上加算
　※ＬＩＦＥの活用等が必要</t>
    <rPh sb="6" eb="8">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</si>
  <si>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</si>
  <si>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科学的介護推進体制加算</t>
    <rPh sb="0" eb="3">
      <t>カガクテキ</t>
    </rPh>
    <rPh sb="3" eb="5">
      <t>カイゴ</t>
    </rPh>
    <rPh sb="5" eb="7">
      <t>スイシン</t>
    </rPh>
    <rPh sb="7" eb="9">
      <t>タイセイ</t>
    </rPh>
    <rPh sb="9" eb="11">
      <t>カサン</t>
    </rPh>
    <phoneticPr fontId="2"/>
  </si>
  <si>
    <t>そ　 　　の　 　　他　　 　該　　 　当　　 　す 　　　る 　　　体 　　　制 　　　等</t>
    <phoneticPr fontId="2"/>
  </si>
  <si>
    <t>人員配置区分</t>
  </si>
  <si>
    <t>施設等の区分</t>
  </si>
  <si>
    <t>提供サービス</t>
  </si>
  <si>
    <t>割 引</t>
  </si>
  <si>
    <t>LIFEへの登録</t>
    <rPh sb="6" eb="8">
      <t>トウロク</t>
    </rPh>
    <phoneticPr fontId="2"/>
  </si>
  <si>
    <t>そ　 　　の　 　　他　　 　該　　 　当　　 　す 　　　る 　　　体 　　　制 　　　等</t>
  </si>
  <si>
    <t>（参考様式1）</t>
    <rPh sb="1" eb="3">
      <t>サンコウ</t>
    </rPh>
    <rPh sb="3" eb="5">
      <t>ヨウシキ</t>
    </rPh>
    <phoneticPr fontId="2"/>
  </si>
  <si>
    <t>従業者の勤務の体制及び勤務形態一覧表　</t>
  </si>
  <si>
    <t>サービス種別（</t>
    <rPh sb="4" eb="6">
      <t>シュベツ</t>
    </rPh>
    <phoneticPr fontId="31"/>
  </si>
  <si>
    <t>地域密着型通所介護</t>
    <rPh sb="0" eb="2">
      <t>チイキ</t>
    </rPh>
    <rPh sb="2" eb="5">
      <t>ミッチャクガタ</t>
    </rPh>
    <rPh sb="5" eb="7">
      <t>ツウショ</t>
    </rPh>
    <rPh sb="7" eb="9">
      <t>カイゴ</t>
    </rPh>
    <phoneticPr fontId="31"/>
  </si>
  <si>
    <t>）</t>
    <phoneticPr fontId="31"/>
  </si>
  <si>
    <t>令和</t>
    <rPh sb="0" eb="2">
      <t>レイワ</t>
    </rPh>
    <phoneticPr fontId="31"/>
  </si>
  <si>
    <t>(</t>
    <phoneticPr fontId="31"/>
  </si>
  <si>
    <t>)</t>
    <phoneticPr fontId="31"/>
  </si>
  <si>
    <t>年</t>
    <rPh sb="0" eb="1">
      <t>ネン</t>
    </rPh>
    <phoneticPr fontId="31"/>
  </si>
  <si>
    <t>月</t>
    <rPh sb="0" eb="1">
      <t>ゲツ</t>
    </rPh>
    <phoneticPr fontId="31"/>
  </si>
  <si>
    <t>事業所名（</t>
    <rPh sb="0" eb="3">
      <t>ジギョウショ</t>
    </rPh>
    <rPh sb="3" eb="4">
      <t>メイ</t>
    </rPh>
    <phoneticPr fontId="31"/>
  </si>
  <si>
    <t>○○デイサービス</t>
    <phoneticPr fontId="31"/>
  </si>
  <si>
    <t>(1)</t>
    <phoneticPr fontId="31"/>
  </si>
  <si>
    <t>４週</t>
  </si>
  <si>
    <t>(2)</t>
    <phoneticPr fontId="3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</si>
  <si>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</si>
  <si>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1"/>
  </si>
  <si>
    <t>時間/週</t>
    <rPh sb="0" eb="2">
      <t>ジカン</t>
    </rPh>
    <rPh sb="3" eb="4">
      <t>シュウ</t>
    </rPh>
    <phoneticPr fontId="31"/>
  </si>
  <si>
    <t>時間/月</t>
    <rPh sb="0" eb="2">
      <t>ジカン</t>
    </rPh>
    <rPh sb="3" eb="4">
      <t>ツキ</t>
    </rPh>
    <phoneticPr fontId="31"/>
  </si>
  <si>
    <t>当月の日数</t>
    <rPh sb="0" eb="2">
      <t>トウゲツ</t>
    </rPh>
    <rPh sb="3" eb="5">
      <t>ニッスウ</t>
    </rPh>
    <phoneticPr fontId="31"/>
  </si>
  <si>
    <t>日</t>
    <rPh sb="0" eb="1">
      <t>ニチ</t>
    </rPh>
    <phoneticPr fontId="31"/>
  </si>
  <si>
    <t>(4) 事業所全体のサービス提供単位数</t>
    <phoneticPr fontId="31"/>
  </si>
  <si>
    <t>単位</t>
    <rPh sb="0" eb="2">
      <t>タンイ</t>
    </rPh>
    <phoneticPr fontId="31"/>
  </si>
  <si>
    <t>単位目</t>
    <rPh sb="0" eb="2">
      <t>タンイ</t>
    </rPh>
    <rPh sb="2" eb="3">
      <t>メ</t>
    </rPh>
    <phoneticPr fontId="31"/>
  </si>
  <si>
    <t xml:space="preserve">(5) 当該サービス提供単位のサービス提供時間 </t>
    <rPh sb="4" eb="6">
      <t>トウガイ</t>
    </rPh>
    <rPh sb="10" eb="12">
      <t>テイキョウ</t>
    </rPh>
    <rPh sb="12" eb="14">
      <t>タンイ</t>
    </rPh>
    <rPh sb="19" eb="21">
      <t>テイキョウ</t>
    </rPh>
    <rPh sb="21" eb="23">
      <t>ジカン</t>
    </rPh>
    <phoneticPr fontId="31"/>
  </si>
  <si>
    <t>～</t>
    <phoneticPr fontId="31"/>
  </si>
  <si>
    <t>（計</t>
    <rPh sb="1" eb="2">
      <t>ケイ</t>
    </rPh>
    <phoneticPr fontId="31"/>
  </si>
  <si>
    <t>時間）</t>
    <rPh sb="0" eb="2">
      <t>ジカン</t>
    </rPh>
    <phoneticPr fontId="31"/>
  </si>
  <si>
    <t>No</t>
    <phoneticPr fontId="31"/>
  </si>
  <si>
    <t>(6) 
職種</t>
    <phoneticPr fontId="2"/>
  </si>
  <si>
    <t>(7)
勤務
形態</t>
    <phoneticPr fontId="2"/>
  </si>
  <si>
    <t>(8)
資格</t>
    <rPh sb="4" eb="6">
      <t>シカク</t>
    </rPh>
    <phoneticPr fontId="31"/>
  </si>
  <si>
    <t>(9) 氏　名</t>
    <phoneticPr fontId="2"/>
  </si>
  <si>
    <t>(10)</t>
    <phoneticPr fontId="31"/>
  </si>
  <si>
    <t>(12)
週平均
勤務時間
数</t>
    <phoneticPr fontId="3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</si>
  <si>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</si>
  <si>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1週目</t>
    <rPh sb="1" eb="2">
      <t>シュウ</t>
    </rPh>
    <rPh sb="2" eb="3">
      <t>メ</t>
    </rPh>
    <phoneticPr fontId="31"/>
  </si>
  <si>
    <t>2週目</t>
    <rPh sb="1" eb="2">
      <t>シュウ</t>
    </rPh>
    <rPh sb="2" eb="3">
      <t>メ</t>
    </rPh>
    <phoneticPr fontId="31"/>
  </si>
  <si>
    <t>3週目</t>
    <rPh sb="1" eb="2">
      <t>シュウ</t>
    </rPh>
    <rPh sb="2" eb="3">
      <t>メ</t>
    </rPh>
    <phoneticPr fontId="31"/>
  </si>
  <si>
    <t>4週目</t>
    <rPh sb="1" eb="2">
      <t>シュウ</t>
    </rPh>
    <rPh sb="2" eb="3">
      <t>メ</t>
    </rPh>
    <phoneticPr fontId="31"/>
  </si>
  <si>
    <t>5週目</t>
    <rPh sb="1" eb="2">
      <t>シュウ</t>
    </rPh>
    <rPh sb="2" eb="3">
      <t>メ</t>
    </rPh>
    <phoneticPr fontId="31"/>
  </si>
  <si>
    <t>管理者</t>
    <rPh sb="0" eb="3">
      <t>カンリシャ</t>
    </rPh>
    <phoneticPr fontId="31"/>
  </si>
  <si>
    <t>A</t>
  </si>
  <si>
    <t>ー</t>
  </si>
  <si>
    <t>厚労　太郎</t>
    <rPh sb="0" eb="2">
      <t>コウロウ</t>
    </rPh>
    <rPh sb="3" eb="5">
      <t>タロウ</t>
    </rPh>
    <phoneticPr fontId="31"/>
  </si>
  <si>
    <t>シフト記号</t>
    <phoneticPr fontId="31"/>
  </si>
  <si>
    <t>a</t>
    <phoneticPr fontId="31"/>
  </si>
  <si>
    <t>a</t>
  </si>
  <si>
    <t>勤務時間数</t>
    <rPh sb="0" eb="2">
      <t>キンム</t>
    </rPh>
    <rPh sb="2" eb="4">
      <t>ジカン</t>
    </rPh>
    <rPh sb="4" eb="5">
      <t>スウ</t>
    </rPh>
    <phoneticPr fontId="31"/>
  </si>
  <si>
    <t>サービス提供時間内
の勤務時間数</t>
    <rPh sb="4" eb="6">
      <t>テイキョウ</t>
    </rPh>
    <rPh sb="6" eb="9">
      <t>ジカンナイ</t>
    </rPh>
    <rPh sb="11" eb="13">
      <t>キンム</t>
    </rPh>
    <rPh sb="13" eb="15">
      <t>ジカン</t>
    </rPh>
    <rPh sb="15" eb="16">
      <t>スウ</t>
    </rPh>
    <phoneticPr fontId="31"/>
  </si>
  <si>
    <t>生活相談員</t>
    <rPh sb="0" eb="2">
      <t>セイカツ</t>
    </rPh>
    <rPh sb="2" eb="5">
      <t>ソウダンイン</t>
    </rPh>
    <phoneticPr fontId="31"/>
  </si>
  <si>
    <t>社会福祉士</t>
    <rPh sb="0" eb="2">
      <t>シャカイ</t>
    </rPh>
    <rPh sb="2" eb="5">
      <t>フクシシ</t>
    </rPh>
    <phoneticPr fontId="28"/>
  </si>
  <si>
    <t>○○　A太</t>
    <rPh sb="4" eb="5">
      <t>タ</t>
    </rPh>
    <phoneticPr fontId="31"/>
  </si>
  <si>
    <t>B</t>
  </si>
  <si>
    <t>社会福祉主事任用資格</t>
  </si>
  <si>
    <t>○○　B子</t>
    <rPh sb="4" eb="5">
      <t>コ</t>
    </rPh>
    <phoneticPr fontId="31"/>
  </si>
  <si>
    <t>介護職員</t>
    <rPh sb="0" eb="2">
      <t>カイゴ</t>
    </rPh>
    <rPh sb="2" eb="4">
      <t>ショクイン</t>
    </rPh>
    <phoneticPr fontId="31"/>
  </si>
  <si>
    <t>看護職員</t>
    <rPh sb="0" eb="2">
      <t>カンゴ</t>
    </rPh>
    <rPh sb="2" eb="4">
      <t>ショクイン</t>
    </rPh>
    <phoneticPr fontId="31"/>
  </si>
  <si>
    <t>看護師</t>
    <rPh sb="0" eb="3">
      <t>カンゴシ</t>
    </rPh>
    <phoneticPr fontId="31"/>
  </si>
  <si>
    <t>○○　C男</t>
    <rPh sb="4" eb="5">
      <t>オトコ</t>
    </rPh>
    <phoneticPr fontId="31"/>
  </si>
  <si>
    <t>x</t>
    <phoneticPr fontId="31"/>
  </si>
  <si>
    <t>機能訓練指導員、介護職員</t>
    <rPh sb="0" eb="2">
      <t>キノウ</t>
    </rPh>
    <rPh sb="2" eb="4">
      <t>クンレン</t>
    </rPh>
    <rPh sb="4" eb="7">
      <t>シドウイン</t>
    </rPh>
    <rPh sb="8" eb="10">
      <t>カイゴ</t>
    </rPh>
    <rPh sb="10" eb="12">
      <t>ショクイン</t>
    </rPh>
    <phoneticPr fontId="31"/>
  </si>
  <si>
    <t>D</t>
  </si>
  <si>
    <t>准看護師</t>
    <rPh sb="0" eb="4">
      <t>ジュンカンゴシ</t>
    </rPh>
    <phoneticPr fontId="31"/>
  </si>
  <si>
    <t>○○　D美</t>
    <rPh sb="4" eb="5">
      <t>ミ</t>
    </rPh>
    <phoneticPr fontId="31"/>
  </si>
  <si>
    <t>機能訓練指導員</t>
    <rPh sb="0" eb="2">
      <t>キノウ</t>
    </rPh>
    <rPh sb="2" eb="4">
      <t>クンレン</t>
    </rPh>
    <rPh sb="4" eb="7">
      <t>シドウイン</t>
    </rPh>
    <phoneticPr fontId="31"/>
  </si>
  <si>
    <t>○○　C男</t>
    <phoneticPr fontId="31"/>
  </si>
  <si>
    <t>看護職員、機能訓練指導員</t>
    <rPh sb="0" eb="2">
      <t>カンゴ</t>
    </rPh>
    <rPh sb="2" eb="4">
      <t>ショクイン</t>
    </rPh>
    <rPh sb="5" eb="7">
      <t>キノウ</t>
    </rPh>
    <rPh sb="7" eb="9">
      <t>クンレン</t>
    </rPh>
    <rPh sb="9" eb="12">
      <t>シドウイン</t>
    </rPh>
    <phoneticPr fontId="31"/>
  </si>
  <si>
    <t>介護福祉士</t>
    <rPh sb="0" eb="2">
      <t>カイゴ</t>
    </rPh>
    <rPh sb="2" eb="5">
      <t>フクシシ</t>
    </rPh>
    <phoneticPr fontId="31"/>
  </si>
  <si>
    <t>○○　E次</t>
    <rPh sb="4" eb="5">
      <t>ツギ</t>
    </rPh>
    <phoneticPr fontId="31"/>
  </si>
  <si>
    <t>○○　F子</t>
    <rPh sb="4" eb="5">
      <t>コ</t>
    </rPh>
    <phoneticPr fontId="31"/>
  </si>
  <si>
    <t>y</t>
    <phoneticPr fontId="31"/>
  </si>
  <si>
    <t>看護職員、介護職員</t>
    <rPh sb="0" eb="2">
      <t>カンゴ</t>
    </rPh>
    <rPh sb="2" eb="4">
      <t>ショクイン</t>
    </rPh>
    <rPh sb="5" eb="7">
      <t>カイゴ</t>
    </rPh>
    <rPh sb="7" eb="9">
      <t>ショクイン</t>
    </rPh>
    <phoneticPr fontId="31"/>
  </si>
  <si>
    <t>(14) サービス提供時間内の勤務延時間数</t>
    <phoneticPr fontId="31"/>
  </si>
  <si>
    <t>(15) 利用者数　　　</t>
    <phoneticPr fontId="31"/>
  </si>
  <si>
    <t>(16) サービス提供時間（平均提供時間）</t>
    <rPh sb="9" eb="11">
      <t>テイキョウ</t>
    </rPh>
    <rPh sb="11" eb="13">
      <t>ジカン</t>
    </rPh>
    <rPh sb="14" eb="16">
      <t>ヘイキン</t>
    </rPh>
    <rPh sb="16" eb="18">
      <t>テイキョウ</t>
    </rPh>
    <rPh sb="18" eb="20">
      <t>ジカン</t>
    </rPh>
    <phoneticPr fontId="3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</si>
  <si>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31"/>
  </si>
  <si>
    <t>（参考）
(18) 1日の職種別人員内訳</t>
    <rPh sb="1" eb="3">
      <t>サンコウ</t>
    </rPh>
    <rPh sb="11" eb="12">
      <t>ニチ</t>
    </rPh>
    <rPh sb="13" eb="16">
      <t>ショクシュベツ</t>
    </rPh>
    <rPh sb="16" eb="17">
      <t>ニン</t>
    </rPh>
    <rPh sb="17" eb="18">
      <t>イン</t>
    </rPh>
    <rPh sb="18" eb="19">
      <t>ウチ</t>
    </rPh>
    <rPh sb="19" eb="20">
      <t>ヤク</t>
    </rPh>
    <phoneticPr fontId="31"/>
  </si>
  <si>
    <t>≪要 提出≫</t>
    <rPh sb="1" eb="2">
      <t>ヨウ</t>
    </rPh>
    <rPh sb="3" eb="5">
      <t>テイシュツ</t>
    </rPh>
    <phoneticPr fontId="31"/>
  </si>
  <si>
    <t>■シフト記号表（勤務時間帯）</t>
    <rPh sb="4" eb="6">
      <t>キゴウ</t>
    </rPh>
    <rPh sb="6" eb="7">
      <t>ヒョウ</t>
    </rPh>
    <rPh sb="8" eb="10">
      <t>キンム</t>
    </rPh>
    <rPh sb="10" eb="13">
      <t>ジカンタイ</t>
    </rPh>
    <phoneticPr fontId="31"/>
  </si>
  <si>
    <t>※24時間表記</t>
  </si>
  <si>
    <t>休憩時間1時間は「1:00」、休憩時間45分は「00:45」と入力してください。</t>
    <phoneticPr fontId="31"/>
  </si>
  <si>
    <t>勤務時間</t>
    <rPh sb="0" eb="2">
      <t>キンム</t>
    </rPh>
    <rPh sb="2" eb="4">
      <t>ジカン</t>
    </rPh>
    <phoneticPr fontId="31"/>
  </si>
  <si>
    <t>サービス提供時間</t>
    <rPh sb="4" eb="6">
      <t>テイキョウ</t>
    </rPh>
    <rPh sb="6" eb="8">
      <t>ジカン</t>
    </rPh>
    <phoneticPr fontId="31"/>
  </si>
  <si>
    <t>サービス提供時間内の勤務時間</t>
    <rPh sb="4" eb="6">
      <t>テイキョウ</t>
    </rPh>
    <rPh sb="6" eb="8">
      <t>ジカン</t>
    </rPh>
    <rPh sb="8" eb="9">
      <t>ナイ</t>
    </rPh>
    <rPh sb="10" eb="12">
      <t>キンム</t>
    </rPh>
    <rPh sb="12" eb="14">
      <t>ジカン</t>
    </rPh>
    <phoneticPr fontId="31"/>
  </si>
  <si>
    <t>自由記載欄</t>
    <rPh sb="0" eb="2">
      <t>ジユウ</t>
    </rPh>
    <rPh sb="2" eb="4">
      <t>キサイ</t>
    </rPh>
    <rPh sb="4" eb="5">
      <t>ラン</t>
    </rPh>
    <phoneticPr fontId="31"/>
  </si>
  <si>
    <t>記号</t>
    <rPh sb="0" eb="2">
      <t>キゴウ</t>
    </rPh>
    <phoneticPr fontId="31"/>
  </si>
  <si>
    <t>始業時刻</t>
    <rPh sb="0" eb="2">
      <t>シギョウ</t>
    </rPh>
    <rPh sb="2" eb="4">
      <t>ジコク</t>
    </rPh>
    <phoneticPr fontId="31"/>
  </si>
  <si>
    <t>終業時刻</t>
    <rPh sb="0" eb="2">
      <t>シュウギョウ</t>
    </rPh>
    <rPh sb="2" eb="4">
      <t>ジコク</t>
    </rPh>
    <phoneticPr fontId="31"/>
  </si>
  <si>
    <t>うち、休憩時間</t>
    <rPh sb="3" eb="5">
      <t>キュウケイ</t>
    </rPh>
    <rPh sb="5" eb="7">
      <t>ジカン</t>
    </rPh>
    <phoneticPr fontId="31"/>
  </si>
  <si>
    <t>開始時刻</t>
    <rPh sb="0" eb="2">
      <t>カイシ</t>
    </rPh>
    <rPh sb="2" eb="4">
      <t>ジコク</t>
    </rPh>
    <phoneticPr fontId="31"/>
  </si>
  <si>
    <t>終了時刻</t>
    <rPh sb="0" eb="2">
      <t>シュウリョウ</t>
    </rPh>
    <rPh sb="2" eb="4">
      <t>ジコク</t>
    </rPh>
    <phoneticPr fontId="31"/>
  </si>
  <si>
    <t>：</t>
    <phoneticPr fontId="31"/>
  </si>
  <si>
    <t>（</t>
    <phoneticPr fontId="31"/>
  </si>
  <si>
    <t>b</t>
    <phoneticPr fontId="31"/>
  </si>
  <si>
    <t>c</t>
    <phoneticPr fontId="31"/>
  </si>
  <si>
    <t>d</t>
    <phoneticPr fontId="31"/>
  </si>
  <si>
    <t>e</t>
    <phoneticPr fontId="31"/>
  </si>
  <si>
    <t>f</t>
    <phoneticPr fontId="31"/>
  </si>
  <si>
    <t>g</t>
    <phoneticPr fontId="31"/>
  </si>
  <si>
    <t>h</t>
    <phoneticPr fontId="31"/>
  </si>
  <si>
    <t>i</t>
    <phoneticPr fontId="31"/>
  </si>
  <si>
    <t>j</t>
    <phoneticPr fontId="31"/>
  </si>
  <si>
    <t>k</t>
    <phoneticPr fontId="31"/>
  </si>
  <si>
    <t>l</t>
    <phoneticPr fontId="31"/>
  </si>
  <si>
    <t>m</t>
    <phoneticPr fontId="31"/>
  </si>
  <si>
    <t>n</t>
    <phoneticPr fontId="31"/>
  </si>
  <si>
    <t>o</t>
    <phoneticPr fontId="31"/>
  </si>
  <si>
    <t>p</t>
    <phoneticPr fontId="31"/>
  </si>
  <si>
    <t>q</t>
    <phoneticPr fontId="31"/>
  </si>
  <si>
    <t>r</t>
    <phoneticPr fontId="31"/>
  </si>
  <si>
    <t>s</t>
    <phoneticPr fontId="31"/>
  </si>
  <si>
    <t>t</t>
    <phoneticPr fontId="31"/>
  </si>
  <si>
    <t>u</t>
    <phoneticPr fontId="31"/>
  </si>
  <si>
    <t>v</t>
    <phoneticPr fontId="31"/>
  </si>
  <si>
    <t>w</t>
    <phoneticPr fontId="31"/>
  </si>
  <si>
    <t>z</t>
    <phoneticPr fontId="31"/>
  </si>
  <si>
    <t>休</t>
    <rPh sb="0" eb="1">
      <t>ヤス</t>
    </rPh>
    <phoneticPr fontId="31"/>
  </si>
  <si>
    <t>休日</t>
    <rPh sb="0" eb="2">
      <t>キュウジツ</t>
    </rPh>
    <phoneticPr fontId="31"/>
  </si>
  <si>
    <t>-</t>
    <phoneticPr fontId="31"/>
  </si>
  <si>
    <t>・職種ごとの勤務時間を「○：○○～○：○○」と表記することが困難な場合は、No21～30を活用し、勤務時間数のみを入力してください。</t>
    <rPh sb="45" eb="47">
      <t>カツヨウ</t>
    </rPh>
    <phoneticPr fontId="3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</si>
  <si>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1"/>
  </si>
  <si>
    <t>・シフト記号が足りない場合は、適宜、行を追加してください。</t>
    <rPh sb="4" eb="6">
      <t>キゴウ</t>
    </rPh>
    <rPh sb="7" eb="8">
      <t>タ</t>
    </rPh>
    <rPh sb="11" eb="13">
      <t>バアイ</t>
    </rPh>
    <rPh sb="15" eb="17">
      <t>テキギ</t>
    </rPh>
    <rPh sb="18" eb="19">
      <t>ギョウ</t>
    </rPh>
    <rPh sb="20" eb="22">
      <t>ツイカ</t>
    </rPh>
    <phoneticPr fontId="3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</si>
  <si>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</si>
  <si>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3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</si>
  <si>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1"/>
  </si>
  <si>
    <t>(17) 確保すべき介護職員の勤務時間数（注：記入方法参照）　　</t>
    <rPh sb="5" eb="7">
      <t>カクホ</t>
    </rPh>
    <rPh sb="10" eb="12">
      <t>カイゴ</t>
    </rPh>
    <rPh sb="12" eb="14">
      <t>ショクイン</t>
    </rPh>
    <rPh sb="15" eb="17">
      <t>キンム</t>
    </rPh>
    <rPh sb="17" eb="20">
      <t>ジカンスウ</t>
    </rPh>
    <phoneticPr fontId="31"/>
  </si>
  <si>
    <t>≪提出不要≫</t>
    <rPh sb="1" eb="3">
      <t>テイシュツ</t>
    </rPh>
    <rPh sb="3" eb="5">
      <t>フヨウ</t>
    </rPh>
    <phoneticPr fontId="3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</si>
  <si>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
  </si>
  <si>
    <t>・・・直接入力する必要がある箇所です。</t>
    <rPh sb="3" eb="5">
      <t>チョクセツ</t>
    </rPh>
    <rPh sb="5" eb="7">
      <t>ニュウリョク</t>
    </rPh>
    <rPh sb="9" eb="11">
      <t>ヒツヨウ</t>
    </rPh>
    <rPh sb="14" eb="16">
      <t>カショ</t>
    </rPh>
    <phoneticPr fontId="31"/>
  </si>
  <si>
    <t>下記の記入方法に従って、入力してください。</t>
    <phoneticPr fontId="31"/>
  </si>
  <si>
    <t>・・・プルダウンから選択して入力する必要がある箇所です。</t>
    <rPh sb="10" eb="12">
      <t>センタク</t>
    </rPh>
    <rPh sb="14" eb="16">
      <t>ニュウリョク</t>
    </rPh>
    <rPh sb="18" eb="20">
      <t>ヒツヨウ</t>
    </rPh>
    <rPh sb="23" eb="25">
      <t>カショ</t>
    </rPh>
    <phoneticPr fontId="3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</si>
  <si>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</si>
  <si>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1"/>
  </si>
  <si>
    <t>　(1) 「４週」・「暦月」のいずれかを選択してください。</t>
    <rPh sb="7" eb="8">
      <t>シュウ</t>
    </rPh>
    <rPh sb="11" eb="12">
      <t>レキ</t>
    </rPh>
    <rPh sb="12" eb="13">
      <t>ツキ</t>
    </rPh>
    <rPh sb="20" eb="22">
      <t>センタク</t>
    </rPh>
    <phoneticPr fontId="3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</si>
  <si>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</si>
  <si>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</si>
  <si>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</si>
  <si>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</si>
  <si>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1"/>
  </si>
  <si>
    <t xml:space="preserve"> 　　 記入の順序は、職種ごとにまとめてください。</t>
    <rPh sb="4" eb="6">
      <t>キニュウ</t>
    </rPh>
    <rPh sb="7" eb="9">
      <t>ジュンジョ</t>
    </rPh>
    <rPh sb="11" eb="13">
      <t>ショクシュ</t>
    </rPh>
    <phoneticPr fontId="31"/>
  </si>
  <si>
    <t>職種名</t>
    <rPh sb="0" eb="2">
      <t>ショクシュ</t>
    </rPh>
    <rPh sb="2" eb="3">
      <t>メイ</t>
    </rPh>
    <phoneticPr fontId="3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</si>
  <si>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</si>
  <si>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1"/>
  </si>
  <si>
    <t>区分</t>
    <rPh sb="0" eb="2">
      <t>クブン</t>
    </rPh>
    <phoneticPr fontId="31"/>
  </si>
  <si>
    <t>A</t>
    <phoneticPr fontId="31"/>
  </si>
  <si>
    <t>常勤で専従</t>
    <rPh sb="0" eb="2">
      <t>ジョウキン</t>
    </rPh>
    <rPh sb="3" eb="5">
      <t>センジュウ</t>
    </rPh>
    <phoneticPr fontId="31"/>
  </si>
  <si>
    <t>B</t>
    <phoneticPr fontId="31"/>
  </si>
  <si>
    <t>常勤で兼務</t>
    <rPh sb="0" eb="2">
      <t>ジョウキン</t>
    </rPh>
    <rPh sb="3" eb="5">
      <t>ケンム</t>
    </rPh>
    <phoneticPr fontId="31"/>
  </si>
  <si>
    <t>C</t>
    <phoneticPr fontId="31"/>
  </si>
  <si>
    <t>非常勤で専従</t>
    <rPh sb="0" eb="3">
      <t>ヒジョウキン</t>
    </rPh>
    <rPh sb="4" eb="6">
      <t>センジュウ</t>
    </rPh>
    <phoneticPr fontId="31"/>
  </si>
  <si>
    <t>D</t>
    <phoneticPr fontId="31"/>
  </si>
  <si>
    <t>非常勤で兼務</t>
    <rPh sb="0" eb="1">
      <t>ヒ</t>
    </rPh>
    <rPh sb="1" eb="3">
      <t>ジョウキン</t>
    </rPh>
    <rPh sb="4" eb="6">
      <t>ケンム</t>
    </rPh>
    <phoneticPr fontId="31"/>
  </si>
  <si>
    <t>（注）常勤・非常勤の区分について</t>
    <rPh sb="1" eb="2">
      <t>チュウ</t>
    </rPh>
    <rPh sb="3" eb="5">
      <t>ジョウキン</t>
    </rPh>
    <rPh sb="6" eb="9">
      <t>ヒジョウキン</t>
    </rPh>
    <rPh sb="10" eb="12">
      <t>クブン</t>
    </rPh>
    <phoneticPr fontId="3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</si>
  <si>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</si>
  <si>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</si>
  <si>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</si>
  <si>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</si>
  <si>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1"/>
  </si>
  <si>
    <t>　(9) 従業者の氏名を記入してください。</t>
    <rPh sb="5" eb="8">
      <t>ジュウギョウシャ</t>
    </rPh>
    <rPh sb="9" eb="11">
      <t>シメイ</t>
    </rPh>
    <rPh sb="12" eb="14">
      <t>キニュウ</t>
    </rPh>
    <phoneticPr fontId="3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</si>
  <si>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</si>
  <si>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</si>
  <si>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</si>
  <si>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</si>
  <si>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</si>
  <si>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</si>
  <si>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1"/>
  </si>
  <si>
    <t>　　　 その他、特記事項欄としてもご活用ください。</t>
    <rPh sb="6" eb="7">
      <t>タ</t>
    </rPh>
    <rPh sb="8" eb="10">
      <t>トッキ</t>
    </rPh>
    <rPh sb="10" eb="12">
      <t>ジコウ</t>
    </rPh>
    <rPh sb="12" eb="13">
      <t>ラン</t>
    </rPh>
    <rPh sb="18" eb="20">
      <t>カツヨウ</t>
    </rPh>
    <phoneticPr fontId="31"/>
  </si>
  <si>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3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</si>
  <si>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</si>
  <si>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</si>
  <si>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3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</si>
  <si>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31"/>
  </si>
  <si>
    <t xml:space="preserve"> （参考）</t>
    <rPh sb="2" eb="4">
      <t>サンコウ</t>
    </rPh>
    <phoneticPr fontId="3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</si>
  <si>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1"/>
  </si>
  <si>
    <t>１．サービス種別</t>
    <rPh sb="6" eb="8">
      <t>シュベツ</t>
    </rPh>
    <phoneticPr fontId="31"/>
  </si>
  <si>
    <t>サービス種別</t>
    <rPh sb="4" eb="6">
      <t>シュベツ</t>
    </rPh>
    <phoneticPr fontId="31"/>
  </si>
  <si>
    <t>ー</t>
    <phoneticPr fontId="31"/>
  </si>
  <si>
    <t>２．職種名・資格名称</t>
    <rPh sb="2" eb="4">
      <t>ショクシュ</t>
    </rPh>
    <rPh sb="4" eb="5">
      <t>メイ</t>
    </rPh>
    <rPh sb="6" eb="8">
      <t>シカク</t>
    </rPh>
    <rPh sb="8" eb="10">
      <t>メイショウ</t>
    </rPh>
    <phoneticPr fontId="31"/>
  </si>
  <si>
    <t>資格</t>
    <rPh sb="0" eb="2">
      <t>シカク</t>
    </rPh>
    <phoneticPr fontId="31"/>
  </si>
  <si>
    <t>理学療法士</t>
    <rPh sb="0" eb="2">
      <t>リガク</t>
    </rPh>
    <rPh sb="2" eb="5">
      <t>リョウホウシ</t>
    </rPh>
    <phoneticPr fontId="31"/>
  </si>
  <si>
    <t>社会福祉主事任用資格</t>
    <phoneticPr fontId="31"/>
  </si>
  <si>
    <t>作業療法士</t>
    <rPh sb="0" eb="2">
      <t>サギョウ</t>
    </rPh>
    <rPh sb="2" eb="5">
      <t>リョウホウシ</t>
    </rPh>
    <phoneticPr fontId="31"/>
  </si>
  <si>
    <t>精神保健福祉士</t>
    <rPh sb="0" eb="2">
      <t>セイシン</t>
    </rPh>
    <rPh sb="2" eb="4">
      <t>ホケン</t>
    </rPh>
    <rPh sb="4" eb="7">
      <t>フクシシ</t>
    </rPh>
    <phoneticPr fontId="31"/>
  </si>
  <si>
    <t>言語聴覚士</t>
    <rPh sb="0" eb="2">
      <t>ゲンゴ</t>
    </rPh>
    <rPh sb="2" eb="5">
      <t>チョウカクシ</t>
    </rPh>
    <phoneticPr fontId="31"/>
  </si>
  <si>
    <t>柔道整復師</t>
    <rPh sb="0" eb="2">
      <t>ジュウドウ</t>
    </rPh>
    <rPh sb="2" eb="5">
      <t>セイフクシ</t>
    </rPh>
    <phoneticPr fontId="31"/>
  </si>
  <si>
    <t>あん摩マッサージ指圧師</t>
    <rPh sb="2" eb="3">
      <t>マ</t>
    </rPh>
    <rPh sb="8" eb="11">
      <t>シアツシ</t>
    </rPh>
    <phoneticPr fontId="31"/>
  </si>
  <si>
    <t>はり師</t>
    <rPh sb="2" eb="3">
      <t>シ</t>
    </rPh>
    <phoneticPr fontId="31"/>
  </si>
  <si>
    <t>きゅう師</t>
    <rPh sb="3" eb="4">
      <t>シ</t>
    </rPh>
    <phoneticPr fontId="31"/>
  </si>
  <si>
    <t>【自治体の皆様へ】</t>
    <rPh sb="1" eb="4">
      <t>ジチタイ</t>
    </rPh>
    <rPh sb="5" eb="7">
      <t>ミナサマ</t>
    </rPh>
    <phoneticPr fontId="31"/>
  </si>
  <si>
    <t>※ INDIRECT関数使用のため、以下のとおりセルに「名前の定義」をしています。</t>
    <rPh sb="10" eb="12">
      <t>カンスウ</t>
    </rPh>
    <rPh sb="12" eb="14">
      <t>シヨウ</t>
    </rPh>
    <rPh sb="18" eb="20">
      <t>イカ</t>
    </rPh>
    <rPh sb="28" eb="30">
      <t>ナマエ</t>
    </rPh>
    <rPh sb="31" eb="33">
      <t>テイギ</t>
    </rPh>
    <phoneticPr fontId="31"/>
  </si>
  <si>
    <t>　C12～L12・・・「職種」</t>
    <rPh sb="12" eb="14">
      <t>ショクシュ</t>
    </rPh>
    <phoneticPr fontId="31"/>
  </si>
  <si>
    <t>　C列・・・「管理者」</t>
    <rPh sb="2" eb="3">
      <t>レツ</t>
    </rPh>
    <rPh sb="7" eb="10">
      <t>カンリシャ</t>
    </rPh>
    <phoneticPr fontId="31"/>
  </si>
  <si>
    <t>　D列・・・「生活相談員」</t>
    <rPh sb="2" eb="3">
      <t>レツ</t>
    </rPh>
    <rPh sb="7" eb="9">
      <t>セイカツ</t>
    </rPh>
    <rPh sb="9" eb="12">
      <t>ソウダンイン</t>
    </rPh>
    <phoneticPr fontId="31"/>
  </si>
  <si>
    <t>　E列・・・「看護職員」</t>
    <rPh sb="2" eb="3">
      <t>レツ</t>
    </rPh>
    <rPh sb="7" eb="9">
      <t>カンゴ</t>
    </rPh>
    <rPh sb="9" eb="11">
      <t>ショクイン</t>
    </rPh>
    <phoneticPr fontId="31"/>
  </si>
  <si>
    <t>　F列・・・「介護職員」</t>
    <rPh sb="2" eb="3">
      <t>レツ</t>
    </rPh>
    <rPh sb="7" eb="9">
      <t>カイゴ</t>
    </rPh>
    <rPh sb="9" eb="11">
      <t>ショクイン</t>
    </rPh>
    <phoneticPr fontId="31"/>
  </si>
  <si>
    <t>　G列・・・「機能訓練指導員」</t>
    <rPh sb="2" eb="3">
      <t>レツ</t>
    </rPh>
    <rPh sb="7" eb="9">
      <t>キノウ</t>
    </rPh>
    <rPh sb="9" eb="11">
      <t>クンレン</t>
    </rPh>
    <rPh sb="11" eb="14">
      <t>シドウイン</t>
    </rPh>
    <phoneticPr fontId="3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</si>
  <si>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1"/>
  </si>
  <si>
    <t>　行が足りない場合は、適宜追加してください。</t>
    <rPh sb="1" eb="2">
      <t>ギョウ</t>
    </rPh>
    <rPh sb="3" eb="4">
      <t>タ</t>
    </rPh>
    <rPh sb="7" eb="9">
      <t>バアイ</t>
    </rPh>
    <rPh sb="11" eb="13">
      <t>テキギ</t>
    </rPh>
    <rPh sb="13" eb="15">
      <t>ツイカ</t>
    </rPh>
    <phoneticPr fontId="3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</si>
  <si>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</si>
  <si>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1"/>
  </si>
  <si>
    <t>　・「数式」タブ　⇒　「名前の定義」を選択</t>
    <rPh sb="3" eb="5">
      <t>スウシキ</t>
    </rPh>
    <rPh sb="12" eb="14">
      <t>ナマエ</t>
    </rPh>
    <rPh sb="15" eb="17">
      <t>テイギ</t>
    </rPh>
    <rPh sb="19" eb="21">
      <t>センタク</t>
    </rPh>
    <phoneticPr fontId="31"/>
  </si>
  <si>
    <t>　・「名前」に職種名を入力</t>
    <rPh sb="3" eb="5">
      <t>ナマエ</t>
    </rPh>
    <rPh sb="7" eb="9">
      <t>ショクシュ</t>
    </rPh>
    <rPh sb="9" eb="10">
      <t>メイ</t>
    </rPh>
    <rPh sb="11" eb="13">
      <t>ニュウリョク</t>
    </rPh>
    <phoneticPr fontId="3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</si>
  <si>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</si>
  <si>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1"/>
  </si>
  <si>
    <t>10月</t>
    <rPh sb="2" eb="3">
      <t>ガツ</t>
    </rPh>
    <phoneticPr fontId="2"/>
  </si>
  <si>
    <t>11月</t>
  </si>
  <si>
    <t>12月</t>
  </si>
  <si>
    <t>①</t>
  </si>
  <si>
    <t>②</t>
  </si>
  <si>
    <t>4月</t>
    <rPh sb="1" eb="2">
      <t>ガツ</t>
    </rPh>
    <phoneticPr fontId="2"/>
  </si>
  <si>
    <t>5月</t>
    <rPh sb="1" eb="2">
      <t>ガツ</t>
    </rPh>
    <phoneticPr fontId="2"/>
  </si>
  <si>
    <t>6月</t>
  </si>
  <si>
    <t>7月</t>
  </si>
  <si>
    <t>8月</t>
  </si>
  <si>
    <t>9月</t>
  </si>
  <si>
    <t>10月</t>
  </si>
  <si>
    <t>1月</t>
  </si>
  <si>
    <t>2月</t>
  </si>
  <si>
    <t>①</t>
    <phoneticPr fontId="2"/>
  </si>
  <si>
    <t>人</t>
    <rPh sb="0" eb="1">
      <t>ニン</t>
    </rPh>
    <phoneticPr fontId="2"/>
  </si>
  <si>
    <t>②</t>
    <phoneticPr fontId="2"/>
  </si>
  <si>
    <t>③</t>
    <phoneticPr fontId="2"/>
  </si>
  <si>
    <t>令和</t>
    <rPh sb="0" eb="2">
      <t>レイワ</t>
    </rPh>
    <phoneticPr fontId="2"/>
  </si>
  <si>
    <t>月</t>
    <rPh sb="0" eb="1">
      <t>ゲツ</t>
    </rPh>
    <phoneticPr fontId="2"/>
  </si>
  <si>
    <t>日</t>
    <rPh sb="0" eb="1">
      <t>ニチ</t>
    </rPh>
    <phoneticPr fontId="2"/>
  </si>
  <si>
    <t>1　事 業 所 名</t>
    <phoneticPr fontId="2"/>
  </si>
  <si>
    <t>2　異 動 区 分</t>
    <rPh sb="2" eb="3">
      <t>イ</t>
    </rPh>
    <rPh sb="4" eb="5">
      <t>ドウ</t>
    </rPh>
    <rPh sb="6" eb="7">
      <t>ク</t>
    </rPh>
    <rPh sb="8" eb="9">
      <t>ブン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</si>
  <si>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</si>
  <si>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</si>
  <si>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</si>
  <si>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</si>
  <si>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</si>
  <si>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</si>
  <si>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</si>
  <si>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</si>
  <si>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</si>
  <si>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</si>
  <si>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</si>
  <si>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</si>
  <si>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</si>
  <si>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</si>
  <si>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</si>
  <si>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</si>
  <si>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</si>
  <si>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・担当する言語聴覚士、歯科衛生士又は看護職員の資格証（写）</t>
    <phoneticPr fontId="2"/>
  </si>
  <si>
    <t>・管理栄養士の資格証（写）
※外部との連携により管理栄養士が行う栄養改善の場合は、そのことがわかる書類（業務委託書等）</t>
    <phoneticPr fontId="2"/>
  </si>
  <si>
    <t>・介護福祉士の資格証(写)
・雇用契約書（写）等、勤続年数の確認出来る書類
　　以上のうち、算定区分に応じた必要書類</t>
  </si>
  <si>
    <t>(参考様式）　資格・勤続年数要件確認に係る従業者常勤換算一覧表</t>
    <rPh sb="1" eb="3">
      <t>サンコウ</t>
    </rPh>
    <rPh sb="3" eb="5">
      <t>ヨウシキ</t>
    </rPh>
    <rPh sb="7" eb="9">
      <t>シカク</t>
    </rPh>
    <rPh sb="10" eb="14">
      <t>キンゾクネンスウ</t>
    </rPh>
    <rPh sb="14" eb="16">
      <t>ヨウケン</t>
    </rPh>
    <rPh sb="16" eb="18">
      <t>カクニン</t>
    </rPh>
    <rPh sb="19" eb="20">
      <t>カカ</t>
    </rPh>
    <phoneticPr fontId="2"/>
  </si>
  <si>
    <t>サービス種類</t>
    <rPh sb="4" eb="6">
      <t>シュルイ</t>
    </rPh>
    <phoneticPr fontId="2"/>
  </si>
  <si>
    <t>（</t>
    <phoneticPr fontId="2"/>
  </si>
  <si>
    <t>）</t>
    <phoneticPr fontId="2"/>
  </si>
  <si>
    <t>算定加算：</t>
    <rPh sb="0" eb="2">
      <t>サンテイ</t>
    </rPh>
    <rPh sb="2" eb="4">
      <t>カサン</t>
    </rPh>
    <phoneticPr fontId="2"/>
  </si>
  <si>
    <t>事業所・施設名</t>
    <rPh sb="0" eb="3">
      <t>ジギョウショ</t>
    </rPh>
    <rPh sb="4" eb="7">
      <t>シセツメイ</t>
    </rPh>
    <phoneticPr fontId="2"/>
  </si>
  <si>
    <t>№</t>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</si>
  <si>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</si>
  <si>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</si>
  <si>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</si>
  <si>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</si>
  <si>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</si>
  <si>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上段：該当職種
下段：所持資格</t>
    <rPh sb="0" eb="2">
      <t>ジョウダン</t>
    </rPh>
    <rPh sb="3" eb="5">
      <t>ガイトウ</t>
    </rPh>
    <rPh sb="5" eb="6">
      <t>ショク</t>
    </rPh>
    <rPh sb="6" eb="7">
      <t>タネ</t>
    </rPh>
    <rPh sb="8" eb="10">
      <t>ゲダン</t>
    </rPh>
    <rPh sb="11" eb="13">
      <t>ショジ</t>
    </rPh>
    <rPh sb="13" eb="14">
      <t>シ</t>
    </rPh>
    <rPh sb="14" eb="15">
      <t>カク</t>
    </rPh>
    <phoneticPr fontId="2"/>
  </si>
  <si>
    <t>従業者の就業状況</t>
    <rPh sb="0" eb="3">
      <t>ジュウギョウシャ</t>
    </rPh>
    <rPh sb="4" eb="6">
      <t>シュウギョウ</t>
    </rPh>
    <rPh sb="6" eb="8">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</si>
  <si>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</si>
  <si>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</si>
  <si>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</si>
  <si>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氏　　名</t>
    <rPh sb="0" eb="1">
      <t>シ</t>
    </rPh>
    <rPh sb="3" eb="4">
      <t>メイ</t>
    </rPh>
    <phoneticPr fontId="2"/>
  </si>
  <si>
    <t>就業年月日</t>
    <rPh sb="0" eb="2">
      <t>シュウギョウ</t>
    </rPh>
    <rPh sb="2" eb="5">
      <t>ネンガッピ</t>
    </rPh>
    <phoneticPr fontId="2"/>
  </si>
  <si>
    <t>6月</t>
    <rPh sb="1" eb="2">
      <t>ガツ</t>
    </rPh>
    <phoneticPr fontId="2"/>
  </si>
  <si>
    <t>7月</t>
    <rPh sb="1" eb="2">
      <t>ガツ</t>
    </rPh>
    <phoneticPr fontId="2"/>
  </si>
  <si>
    <t>8月</t>
    <rPh sb="1" eb="2">
      <t>ガツ</t>
    </rPh>
    <phoneticPr fontId="2"/>
  </si>
  <si>
    <t>9月</t>
    <rPh sb="1" eb="2">
      <t>ガツ</t>
    </rPh>
    <phoneticPr fontId="2"/>
  </si>
  <si>
    <t>11月</t>
    <rPh sb="2" eb="3">
      <t>ガツ</t>
    </rPh>
    <phoneticPr fontId="2"/>
  </si>
  <si>
    <t>12月</t>
    <rPh sb="2" eb="3">
      <t>ガツ</t>
    </rPh>
    <phoneticPr fontId="2"/>
  </si>
  <si>
    <t>1月</t>
    <rPh sb="1" eb="2">
      <t>ガツ</t>
    </rPh>
    <phoneticPr fontId="2"/>
  </si>
  <si>
    <t>2月</t>
    <rPh sb="1" eb="2">
      <t>ガツ</t>
    </rPh>
    <phoneticPr fontId="2"/>
  </si>
  <si>
    <t>退職年月日</t>
    <rPh sb="0" eb="2">
      <t>タイショク</t>
    </rPh>
    <rPh sb="2" eb="5">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</si>
  <si>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</si>
  <si>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</si>
  <si>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ヒ</t>
    </rPh>
    <phoneticPr fontId="2"/>
  </si>
  <si>
    <t>①　基準に掲げる該当職種の総数（常勤換算）
　　（該当職種はサービス種類によります。算定基準をご確認ください。）</t>
    <phoneticPr fontId="2"/>
  </si>
  <si>
    <t>②　①のうち介護福祉士の総数（常勤換算）</t>
    <rPh sb="6" eb="8">
      <t>カイゴ</t>
    </rPh>
    <rPh sb="8" eb="11">
      <t>フクシシ</t>
    </rPh>
    <phoneticPr fontId="2"/>
  </si>
  <si>
    <t>【添付書類】　資格を証明するものの写し（すでに当組合に提出済のものについては添付は不要です。）</t>
    <phoneticPr fontId="2"/>
  </si>
  <si>
    <t>【記載にあたっての注意事項】</t>
    <phoneticPr fontId="2"/>
  </si>
  <si>
    <t>　・該当職種の全職員の状況を記載してください。</t>
    <phoneticPr fontId="2"/>
  </si>
  <si>
    <t>　・他事業所の従業者との兼務や事業所内の他の職種との兼務がある場合、兼務先の勤務時間数は除いて常勤換算数を算出してください。</t>
    <phoneticPr fontId="2"/>
  </si>
  <si>
    <t>　・表中の「保有資格」は、サービス種類によります（算定基準をご確認ください）。</t>
    <rPh sb="25" eb="27">
      <t>サンテイ</t>
    </rPh>
    <rPh sb="27" eb="29">
      <t>キジュン</t>
    </rPh>
    <rPh sb="31" eb="33">
      <t>カクニン</t>
    </rPh>
    <phoneticPr fontId="2"/>
  </si>
  <si>
    <t>　・表中の各月の「該当」欄については、該当職種の職員が各月の前月末までに資格を取得している場合に「○」印をしてください。</t>
    <phoneticPr fontId="2"/>
  </si>
  <si>
    <t>サービス提供体制強化加算Ⅰ</t>
    <rPh sb="4" eb="6">
      <t>テイキョウ</t>
    </rPh>
    <rPh sb="6" eb="8">
      <t>タイセイ</t>
    </rPh>
    <rPh sb="8" eb="10">
      <t>キョウカ</t>
    </rPh>
    <rPh sb="10" eb="12">
      <t>カサン</t>
    </rPh>
    <phoneticPr fontId="2"/>
  </si>
  <si>
    <t>定期巡回・随時対応型訪問介護看護</t>
    <rPh sb="0" eb="4">
      <t>テイキジュンカイ</t>
    </rPh>
    <rPh sb="5" eb="10">
      <t>ズイジタイオウガタ</t>
    </rPh>
    <rPh sb="10" eb="12">
      <t>ホウモン</t>
    </rPh>
    <rPh sb="12" eb="14">
      <t>カイゴ</t>
    </rPh>
    <rPh sb="14" eb="16">
      <t>カンゴ</t>
    </rPh>
    <phoneticPr fontId="2"/>
  </si>
  <si>
    <t>②　①のうち勤続10年以上の介護福祉士の総数（常勤換算）</t>
    <rPh sb="6" eb="8">
      <t>キンゾク</t>
    </rPh>
    <rPh sb="10" eb="11">
      <t>ネン</t>
    </rPh>
    <rPh sb="11" eb="13">
      <t>イジョウ</t>
    </rPh>
    <phoneticPr fontId="2"/>
  </si>
  <si>
    <t>サービス提供体制強化加算Ⅱ</t>
    <rPh sb="10" eb="12">
      <t>カサン</t>
    </rPh>
    <phoneticPr fontId="2"/>
  </si>
  <si>
    <t>地域密着型通所介護</t>
    <rPh sb="0" eb="5">
      <t>チイキミッチャクガタ</t>
    </rPh>
    <rPh sb="5" eb="7">
      <t>ツウショ</t>
    </rPh>
    <rPh sb="7" eb="9">
      <t>カイゴ</t>
    </rPh>
    <phoneticPr fontId="2"/>
  </si>
  <si>
    <t>②　①のうち勤続7年以上の該当職種の総数（常勤換算）</t>
    <rPh sb="6" eb="8">
      <t>キンゾク</t>
    </rPh>
    <rPh sb="9" eb="10">
      <t>ネン</t>
    </rPh>
    <rPh sb="10" eb="12">
      <t>イジョウ</t>
    </rPh>
    <rPh sb="13" eb="15">
      <t>ガイトウ</t>
    </rPh>
    <rPh sb="15" eb="17">
      <t>ショクシュ</t>
    </rPh>
    <rPh sb="18" eb="20">
      <t>ソウスウ</t>
    </rPh>
    <phoneticPr fontId="2"/>
  </si>
  <si>
    <t>サービス提供体制強化加算Ⅲ</t>
    <rPh sb="10" eb="12">
      <t>カサン</t>
    </rPh>
    <phoneticPr fontId="2"/>
  </si>
  <si>
    <t>認知症対応型通所介護</t>
    <rPh sb="0" eb="6">
      <t>ニンチショウタイオウガタ</t>
    </rPh>
    <rPh sb="6" eb="10">
      <t>ツウショカイゴ</t>
    </rPh>
    <phoneticPr fontId="2"/>
  </si>
  <si>
    <t>②　①のうち介護福祉士、実務者研修修了者、基礎研修修了者の総数（常勤換算）</t>
    <rPh sb="6" eb="11">
      <t>カイゴフクシシ</t>
    </rPh>
    <rPh sb="12" eb="15">
      <t>ジツムシャ</t>
    </rPh>
    <rPh sb="15" eb="17">
      <t>ケンシュウ</t>
    </rPh>
    <rPh sb="17" eb="20">
      <t>シュウリョウシャ</t>
    </rPh>
    <rPh sb="21" eb="25">
      <t>キソケンシュウ</t>
    </rPh>
    <rPh sb="25" eb="28">
      <t>シュウリョウシャ</t>
    </rPh>
    <rPh sb="29" eb="31">
      <t>ソウスウ</t>
    </rPh>
    <rPh sb="32" eb="36">
      <t>ジョウキンカンザン</t>
    </rPh>
    <phoneticPr fontId="2"/>
  </si>
  <si>
    <t>小規模多機能型居宅介護</t>
    <rPh sb="0" eb="3">
      <t>ショウキボ</t>
    </rPh>
    <rPh sb="3" eb="7">
      <t>タキノウガタ</t>
    </rPh>
    <rPh sb="7" eb="11">
      <t>キョタクカイゴ</t>
    </rPh>
    <phoneticPr fontId="2"/>
  </si>
  <si>
    <t>②　①のうち常勤職員の総数（常勤換算）</t>
    <rPh sb="6" eb="10">
      <t>ジョウキンショクイン</t>
    </rPh>
    <rPh sb="11" eb="13">
      <t>ソウスウ</t>
    </rPh>
    <rPh sb="14" eb="18">
      <t>ジョウキンカンザン</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</si>
  <si>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</si>
  <si>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9">
      <t>カイゴロウジン</t>
    </rPh>
    <rPh sb="9" eb="11">
      <t>フクシ</t>
    </rPh>
    <rPh sb="11" eb="13">
      <t>シセツ</t>
    </rPh>
    <phoneticPr fontId="2"/>
  </si>
  <si>
    <t>看護小規模多機能型居宅介護</t>
    <rPh sb="0" eb="5">
      <t>カンゴショウキボ</t>
    </rPh>
    <rPh sb="5" eb="9">
      <t>タキノウガタ</t>
    </rPh>
    <rPh sb="9" eb="13">
      <t>キョタクカイゴ</t>
    </rPh>
    <phoneticPr fontId="2"/>
  </si>
  <si>
    <t>介護予防通所介護（従来型）</t>
    <rPh sb="0" eb="4">
      <t>カイゴヨボウ</t>
    </rPh>
    <rPh sb="4" eb="6">
      <t>ツウショ</t>
    </rPh>
    <rPh sb="6" eb="8">
      <t>カイゴ</t>
    </rPh>
    <rPh sb="9" eb="12">
      <t>ジュウライガタ</t>
    </rPh>
    <phoneticPr fontId="2"/>
  </si>
  <si>
    <t>介護福祉士</t>
    <rPh sb="0" eb="2">
      <t>カイゴ</t>
    </rPh>
    <rPh sb="2" eb="5">
      <t>フクシシ</t>
    </rPh>
    <phoneticPr fontId="2"/>
  </si>
  <si>
    <t>実務者研修修了者</t>
    <rPh sb="0" eb="3">
      <t>ジツムシャ</t>
    </rPh>
    <rPh sb="3" eb="5">
      <t>ケンシュウ</t>
    </rPh>
    <rPh sb="5" eb="8">
      <t>シュウリョウシャ</t>
    </rPh>
    <phoneticPr fontId="2"/>
  </si>
  <si>
    <t>基礎研修修了者</t>
    <rPh sb="0" eb="4">
      <t>キソケンシュウ</t>
    </rPh>
    <rPh sb="4" eb="7">
      <t>シュウリョウシャ</t>
    </rPh>
    <phoneticPr fontId="2"/>
  </si>
  <si>
    <t>添付書類一覧に戻る</t>
    <phoneticPr fontId="2"/>
  </si>
  <si>
    <t>科学的介護推進体制加算
　※ＬＩＦＥの活用等が必要</t>
    <rPh sb="0" eb="3">
      <t>カガクテキ</t>
    </rPh>
    <rPh sb="3" eb="5">
      <t>カイゴ</t>
    </rPh>
    <rPh sb="5" eb="7">
      <t>スイシン</t>
    </rPh>
    <rPh sb="7" eb="9">
      <t>タイセイ</t>
    </rPh>
    <rPh sb="9" eb="11">
      <t>カサン</t>
    </rPh>
    <phoneticPr fontId="2"/>
  </si>
  <si>
    <t>介護給付費の割引に係る割引率の設定</t>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</si>
  <si>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</si>
  <si>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</si>
  <si>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</si>
  <si>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</si>
  <si>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</si>
  <si>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</si>
  <si>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</si>
  <si>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</si>
  <si>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t>
  </si>
  <si>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</si>
  <si>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</si>
  <si>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</si>
  <si>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</si>
  <si>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</si>
  <si>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</si>
  <si>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</si>
  <si>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</si>
  <si>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７ 加算Ⅰ</t>
    <phoneticPr fontId="2"/>
  </si>
  <si>
    <t>８ 加算Ⅱ</t>
    <rPh sb="2" eb="4">
      <t>カサン</t>
    </rPh>
    <phoneticPr fontId="2"/>
  </si>
  <si>
    <t>９ 加算Ⅲ</t>
    <phoneticPr fontId="2"/>
  </si>
  <si>
    <t>Ａ 加算Ⅳ</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</si>
  <si>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</si>
  <si>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</si>
  <si>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</si>
  <si>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栄養アセスメント・栄養改善体制</t>
    <phoneticPr fontId="2"/>
  </si>
  <si>
    <t>介護職員等処遇改善加算</t>
    <rPh sb="0" eb="2">
      <t>カイゴ</t>
    </rPh>
    <rPh sb="2" eb="4">
      <t>ショクイン</t>
    </rPh>
    <rPh sb="4" eb="5">
      <t>トウ</t>
    </rPh>
    <rPh sb="5" eb="7">
      <t>ショグウ</t>
    </rPh>
    <rPh sb="7" eb="9">
      <t>カイゼン</t>
    </rPh>
    <rPh sb="9" eb="11">
      <t>カサン</t>
    </rPh>
    <phoneticPr fontId="2"/>
  </si>
  <si>
    <t>（参考様式1）従業者の勤務の体制及び勤務形態一覧表</t>
  </si>
  <si>
    <t>1　新規</t>
    <phoneticPr fontId="2"/>
  </si>
  <si>
    <t>2　変更</t>
    <phoneticPr fontId="2"/>
  </si>
  <si>
    <t>3　終了</t>
    <phoneticPr fontId="2"/>
  </si>
  <si>
    <t>有</t>
    <rPh sb="0" eb="1">
      <t>ア</t>
    </rPh>
    <phoneticPr fontId="2"/>
  </si>
  <si>
    <t>・</t>
    <phoneticPr fontId="2"/>
  </si>
  <si>
    <t>無</t>
    <rPh sb="0" eb="1">
      <t>ナ</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</si>
  <si>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</si>
  <si>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事業所名</t>
    <rPh sb="0" eb="3">
      <t>ジギョウショ</t>
    </rPh>
    <rPh sb="3" eb="4">
      <t>メイ</t>
    </rPh>
    <phoneticPr fontId="2"/>
  </si>
  <si>
    <t>月</t>
    <rPh sb="0" eb="1">
      <t>ガツ</t>
    </rPh>
    <phoneticPr fontId="2"/>
  </si>
  <si>
    <t>合計</t>
    <rPh sb="0" eb="2">
      <t>ゴウケイ</t>
    </rPh>
    <phoneticPr fontId="2"/>
  </si>
  <si>
    <t>(参考様式）　資格・勤続年数要件確認に係る従業者常勤換算一覧表</t>
  </si>
  <si>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</si>
  <si>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</si>
  <si>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</si>
  <si>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</si>
  <si>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</si>
  <si>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</si>
  <si>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</si>
  <si>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</si>
  <si>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</si>
  <si>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</si>
  <si>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</si>
  <si>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</si>
  <si>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</si>
  <si>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</si>
  <si>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</si>
  <si>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</si>
  <si>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</si>
  <si>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</si>
  <si>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③</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</si>
  <si>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</si>
  <si>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</si>
  <si>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</si>
  <si>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</si>
  <si>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</si>
  <si>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</si>
  <si>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</si>
  <si>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</si>
  <si>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</si>
  <si>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</si>
  <si>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</si>
  <si>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</si>
  <si>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</si>
  <si>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</si>
  <si>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</si>
  <si>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</si>
  <si>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</si>
  <si>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</si>
  <si>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</si>
  <si>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</si>
  <si>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</si>
  <si>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</si>
  <si>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</si>
  <si>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</si>
  <si>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</si>
  <si>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</si>
  <si>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</si>
  <si>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</si>
  <si>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</si>
  <si>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</si>
  <si>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</si>
  <si>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</si>
  <si>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</si>
  <si>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</si>
  <si>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</si>
  <si>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</si>
  <si>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１．割合を計算する職員</t>
    <rPh sb="2" eb="4">
      <t>ワリアイ</t>
    </rPh>
    <rPh sb="5" eb="7">
      <t>ケイサン</t>
    </rPh>
    <rPh sb="9" eb="11">
      <t>ショクイン</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</si>
  <si>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</si>
  <si>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</si>
  <si>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</si>
  <si>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</si>
  <si>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</si>
  <si>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</si>
  <si>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</si>
  <si>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</si>
  <si>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</si>
  <si>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</si>
  <si>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</si>
  <si>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</si>
  <si>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</si>
  <si>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分子</t>
    <rPh sb="0" eb="2">
      <t>ブンシ</t>
    </rPh>
    <phoneticPr fontId="2"/>
  </si>
  <si>
    <t>分母</t>
    <rPh sb="0" eb="2">
      <t>ブンボ</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</si>
  <si>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</si>
  <si>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</si>
  <si>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</si>
  <si>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</si>
  <si>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</si>
  <si>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</si>
  <si>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</si>
  <si>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</si>
  <si>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</si>
  <si>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</si>
  <si>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</si>
  <si>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</si>
  <si>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</si>
  <si>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</si>
  <si>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</si>
  <si>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</si>
  <si>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</si>
  <si>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</si>
  <si>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</si>
  <si>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</si>
  <si>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</si>
  <si>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</si>
  <si>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</si>
  <si>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</si>
  <si>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</si>
  <si>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</si>
  <si>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</si>
  <si>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</si>
  <si>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</si>
  <si>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</si>
  <si>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</si>
  <si>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</si>
  <si>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</si>
  <si>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</si>
  <si>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</si>
  <si>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</si>
  <si>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※必ず提出してください</t>
    <rPh sb="1" eb="2">
      <t>カナラ</t>
    </rPh>
    <rPh sb="3" eb="5">
      <t>テイシュツ</t>
    </rPh>
    <phoneticPr fontId="2"/>
  </si>
  <si>
    <t>※算定開始の前々月の末日までに、別途「介護職員等処遇改善加算等 処遇改善計画書」の提出が必要</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</si>
  <si>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</si>
  <si>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</si>
  <si>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</si>
  <si>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</si>
  <si>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</si>
  <si>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</si>
  <si>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</si>
  <si>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0"/>
  </si>
  <si>
    <t>１ なし</t>
  </si>
  <si>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</si>
  <si>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</si>
  <si>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</si>
  <si>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</si>
  <si>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</si>
  <si>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</si>
  <si>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</si>
  <si>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</si>
  <si>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</si>
  <si>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</si>
  <si>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</si>
  <si>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</si>
  <si>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</si>
  <si>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</si>
  <si>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</si>
  <si>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</si>
  <si>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</si>
  <si>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</si>
  <si>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</si>
  <si>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</si>
  <si>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（別紙51）</t>
    <rPh sb="1" eb="3">
      <t>ベッシ</t>
    </rPh>
    <phoneticPr fontId="2"/>
  </si>
  <si>
    <t>市町村長</t>
    <rPh sb="0" eb="1">
      <t>シ</t>
    </rPh>
    <rPh sb="1" eb="2">
      <t>マチ</t>
    </rPh>
    <rPh sb="2" eb="3">
      <t>ムラ</t>
    </rPh>
    <rPh sb="3" eb="4">
      <t>チョウ</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</si>
  <si>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</si>
  <si>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</si>
  <si>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</si>
  <si>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</si>
  <si>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</si>
  <si>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</si>
  <si>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</si>
  <si>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</si>
  <si>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</si>
  <si>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</si>
  <si>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　2　適用開始年月日</t>
    <rPh sb="3" eb="5">
      <t>テキヨウ</t>
    </rPh>
    <rPh sb="5" eb="7">
      <t>カイシ</t>
    </rPh>
    <rPh sb="7" eb="10">
      <t>ネンガッピ</t>
    </rPh>
    <phoneticPr fontId="2"/>
  </si>
  <si>
    <t>（別紙51）介護予防・日常生活支援総合事業者による事業費の割引に係る割引率の設定について</t>
  </si>
  <si>
    <t>-</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</si>
  <si>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</si>
  <si>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</si>
  <si>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</si>
  <si>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</si>
  <si>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</si>
  <si>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</si>
  <si>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</si>
  <si>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通所型サービス（独自）</t>
    <rPh sb="0" eb="3">
      <t>ツウショガタ</t>
    </rPh>
    <rPh sb="8" eb="10">
      <t>ドクジ</t>
    </rPh>
    <phoneticPr fontId="31"/>
  </si>
  <si>
    <t>（別紙14-7）サービス提供体制強化加算に関する届出書</t>
  </si>
  <si>
    <t>指定相当通所型サービス　添付書類一覧表</t>
    <rPh sb="0" eb="4">
      <t>シテイソウトウ</t>
    </rPh>
    <rPh sb="4" eb="7">
      <t>ツウショガタ</t>
    </rPh>
    <rPh sb="12" eb="16">
      <t>テンプショルイ</t>
    </rPh>
    <rPh sb="16" eb="19">
      <t>イチランヒョウ</t>
    </rPh>
    <phoneticPr fontId="2"/>
  </si>
  <si>
    <t>（別紙50）</t>
    <rPh sb="1" eb="3">
      <t>ベッシ</t>
    </rPh>
    <phoneticPr fontId="2"/>
  </si>
  <si>
    <t>介護予防・日常生活支援総合事業費算定に係る体制等に関する届出書＜指定事業者用＞</t>
    <phoneticPr fontId="2"/>
  </si>
  <si>
    <t>月　　　日</t>
    <rPh sb="0" eb="1">
      <t>ゲツ</t>
    </rPh>
    <rPh sb="4" eb="5">
      <t>ニチ</t>
    </rPh>
    <phoneticPr fontId="2"/>
  </si>
  <si>
    <t>浜田地区広域行政組合　管理者　</t>
    <rPh sb="0" eb="10">
      <t>ハマダチクコウイキギョウセイクミアイ</t>
    </rPh>
    <rPh sb="11" eb="14">
      <t>カンリシャ</t>
    </rPh>
    <phoneticPr fontId="2"/>
  </si>
  <si>
    <t>様</t>
    <rPh sb="0" eb="1">
      <t>サマ</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</si>
  <si>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</si>
  <si>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</si>
  <si>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</si>
  <si>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</si>
  <si>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</si>
  <si>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(郵便番号</t>
    <phoneticPr fontId="2"/>
  </si>
  <si>
    <t>ー</t>
    <phoneticPr fontId="2"/>
  </si>
  <si>
    <t>　　　　　</t>
    <phoneticPr fontId="2"/>
  </si>
  <si>
    <t>県</t>
    <rPh sb="0" eb="1">
      <t>ケン</t>
    </rPh>
    <phoneticPr fontId="2"/>
  </si>
  <si>
    <t>群市</t>
    <rPh sb="0" eb="1">
      <t>グン</t>
    </rPh>
    <rPh sb="1" eb="2">
      <t>シ</t>
    </rPh>
    <phoneticPr fontId="2"/>
  </si>
  <si>
    <t>法人の種別</t>
  </si>
  <si>
    <t>事業所・施設の状況</t>
  </si>
  <si>
    <t>事業所の名称</t>
    <rPh sb="0" eb="3">
      <t>ジギョウショ</t>
    </rPh>
    <rPh sb="4" eb="6">
      <t>メイショウ</t>
    </rPh>
    <phoneticPr fontId="2"/>
  </si>
  <si>
    <t>主たる事業所・施設の　　　　　　　　　所在地</t>
    <phoneticPr fontId="2"/>
  </si>
  <si>
    <t>届出を行う事業所・施設の種類</t>
  </si>
  <si>
    <t>指定（許可）</t>
    <rPh sb="0" eb="2">
      <t>シテイ</t>
    </rPh>
    <rPh sb="3" eb="5">
      <t>キョカ</t>
    </rPh>
    <phoneticPr fontId="2"/>
  </si>
  <si>
    <t>1新規</t>
  </si>
  <si>
    <t>2変更</t>
    <phoneticPr fontId="2"/>
  </si>
  <si>
    <t>3終了</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</si>
  <si>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</si>
  <si>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</si>
  <si>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</si>
  <si>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</si>
  <si>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</si>
  <si>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</si>
  <si>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</si>
  <si>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</si>
  <si>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「異動等の区分」欄には、今回届出を行う事業所について該当する数字の横の□を■にしてください。</t>
  </si>
  <si>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</si>
  <si>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</si>
  <si>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</si>
  <si>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</si>
  <si>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t>
  </si>
  <si>
    <t>（別紙１－４）</t>
    <phoneticPr fontId="2"/>
  </si>
  <si>
    <t>体制等状況一覧表（別紙1-4）</t>
    <rPh sb="0" eb="8">
      <t>タイセイトウジョウキョウイチランヒョウ</t>
    </rPh>
    <rPh sb="9" eb="11">
      <t>ベッシ</t>
    </rPh>
    <phoneticPr fontId="2"/>
  </si>
  <si>
    <t>同一建物減算（同一敷地内建物等に居住する者への提供（利用者50人以上））</t>
    <phoneticPr fontId="2"/>
  </si>
  <si>
    <t>介護職員等処遇改善加算</t>
    <phoneticPr fontId="60"/>
  </si>
  <si>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</si>
  <si>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</si>
  <si>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</si>
  <si>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</si>
  <si>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color indexed="8"/>
        <rFont val="HGSｺﾞｼｯｸM"/>
        <family val="3"/>
        <charset val="128"/>
      </rPr>
      <t>（主たる事業所の所在地以外の場所で一部実施する場合の出張所等の状況）</t>
    </r>
    <phoneticPr fontId="2"/>
  </si>
  <si>
    <t>　「体制届」（別紙50）に「体制等状況一覧表」（別紙1-4）を添付し、必要に応じて、その他の添付書類を提出してください。</t>
    <rPh sb="2" eb="5">
      <t>タイセイトドケ</t>
    </rPh>
    <rPh sb="7" eb="9">
      <t>ベッシ</t>
    </rPh>
    <rPh sb="14" eb="22">
      <t>タイセイトウジョウキョウイチランヒョウ</t>
    </rPh>
    <rPh sb="24" eb="26">
      <t>ベッシ</t>
    </rPh>
    <rPh sb="31" eb="33">
      <t>テンプ</t>
    </rPh>
    <rPh sb="35" eb="37">
      <t>ヒツヨウ</t>
    </rPh>
    <rPh sb="38" eb="39">
      <t>オウ</t>
    </rPh>
    <rPh sb="44" eb="45">
      <t>タ</t>
    </rPh>
    <rPh sb="46" eb="50">
      <t>テンプショルイ</t>
    </rPh>
    <rPh sb="51" eb="5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</si>
</sst>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
    <numFmt numFmtId="178" formatCode="h:mm;@"/>
    <numFmt numFmtId="179" formatCode="0.0%"/>
    <numFmt numFmtId="180" formatCode="0.0_ "/>
    <numFmt numFmtId="181" formatCode="0.000_ "/>
    <numFmt numFmtId="182" formatCode="####&quot;年&quot;"/>
    <numFmt numFmtId="183" formatCode="#,##0.0;[Red]\-#,##0.0"/>
  </numFmts>
  <fonts count="8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6"/>
      <name val="HGSｺﾞｼｯｸM"/>
      <family val="3"/>
      <charset val="128"/>
    </font>
    <font>
      <sz val="14"/>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2"/>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1"/>
      <color theme="1"/>
      <name val="ＭＳ Ｐゴシック"/>
      <family val="2"/>
      <scheme val="minor"/>
    </font>
    <font>
      <sz val="10"/>
      <name val="ＭＳ Ｐゴシック"/>
      <family val="3"/>
      <charset val="128"/>
    </font>
    <font>
      <sz val="12"/>
      <color theme="1"/>
      <name val="ＭＳ ゴシック"/>
      <family val="3"/>
      <charset val="128"/>
    </font>
    <font>
      <sz val="9"/>
      <name val="ＭＳ Ｐゴシック"/>
      <family val="3"/>
      <charset val="128"/>
    </font>
    <font>
      <b/>
      <sz val="11"/>
      <name val="ＭＳ Ｐゴシック"/>
      <family val="3"/>
      <charset val="128"/>
    </font>
    <font>
      <sz val="10"/>
      <name val="MS UI Gothic"/>
      <family val="3"/>
      <charset val="128"/>
    </font>
    <font>
      <b/>
      <sz val="10"/>
      <name val="ＭＳ Ｐゴシック"/>
      <family val="3"/>
      <charset val="128"/>
    </font>
    <font>
      <u/>
      <sz val="11"/>
      <color theme="10"/>
      <name val="ＭＳ Ｐゴシック"/>
      <family val="3"/>
      <charset val="128"/>
    </font>
    <font>
      <u/>
      <sz val="11"/>
      <name val="ＭＳ Ｐゴシック"/>
      <family val="3"/>
      <charset val="128"/>
    </font>
    <font>
      <sz val="10"/>
      <name val="ＭＳ ゴシック"/>
      <family val="3"/>
      <charset val="128"/>
    </font>
    <font>
      <sz val="11"/>
      <name val="ＭＳ ゴシック"/>
      <family val="3"/>
      <charset val="128"/>
    </font>
    <font>
      <sz val="9"/>
      <name val="ＭＳ ゴシック"/>
      <family val="3"/>
      <charset val="128"/>
    </font>
    <font>
      <b/>
      <sz val="9"/>
      <name val="ＭＳ Ｐゴシック"/>
      <family val="3"/>
      <charset val="128"/>
    </font>
    <font>
      <sz val="18"/>
      <color theme="0"/>
      <name val="ＭＳ Ｐゴシック"/>
      <family val="3"/>
      <charset val="128"/>
    </font>
    <font>
      <u/>
      <sz val="11"/>
      <color indexed="3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ＭＳ Ｐゴシック"/>
      <family val="3"/>
      <charset val="128"/>
      <scheme val="minor"/>
    </font>
    <font>
      <sz val="11"/>
      <name val="ＭＳ Ｐゴシック"/>
      <family val="3"/>
      <charset val="128"/>
      <scheme val="minor"/>
    </font>
    <font>
      <sz val="20"/>
      <name val="HGSｺﾞｼｯｸM"/>
      <family val="3"/>
      <charset val="128"/>
    </font>
    <font>
      <sz val="12"/>
      <name val="HGPｺﾞｼｯｸE"/>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theme="10"/>
      <name val="ＭＳ Ｐゴシック"/>
      <family val="3"/>
      <charset val="128"/>
    </font>
    <font>
      <b/>
      <sz val="9"/>
      <color indexed="81"/>
      <name val="MS P ゴシック"/>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4"/>
      <color indexed="8"/>
      <name val="HGS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gradientFill degree="90">
        <stop position="0">
          <color theme="0"/>
        </stop>
        <stop position="0.5">
          <color theme="4"/>
        </stop>
        <stop position="1">
          <color theme="0"/>
        </stop>
      </gradientFill>
    </fill>
    <fill>
      <patternFill patternType="solid">
        <fgColor rgb="FFCCFFFF"/>
        <bgColor indexed="64"/>
      </patternFill>
    </fill>
  </fills>
  <borders count="2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thick">
        <color theme="3" tint="0.59996337778862885"/>
      </left>
      <right/>
      <top style="thick">
        <color theme="3" tint="0.59996337778862885"/>
      </top>
      <bottom/>
      <diagonal/>
    </border>
    <border>
      <left/>
      <right style="thick">
        <color theme="3" tint="-0.499984740745262"/>
      </right>
      <top style="thick">
        <color theme="3" tint="0.59996337778862885"/>
      </top>
      <bottom/>
      <diagonal/>
    </border>
    <border>
      <left style="thick">
        <color theme="3" tint="0.59996337778862885"/>
      </left>
      <right/>
      <top/>
      <bottom style="thick">
        <color theme="3" tint="-0.499984740745262"/>
      </bottom>
      <diagonal/>
    </border>
    <border>
      <left/>
      <right style="thick">
        <color theme="3" tint="-0.499984740745262"/>
      </right>
      <top/>
      <bottom style="thick">
        <color theme="3" tint="-0.499984740745262"/>
      </bottom>
      <diagonal/>
    </border>
    <border>
      <left style="thick">
        <color theme="1" tint="0.34998626667073579"/>
      </left>
      <right/>
      <top style="thick">
        <color theme="1" tint="0.34998626667073579"/>
      </top>
      <bottom/>
      <diagonal/>
    </border>
    <border>
      <left/>
      <right style="thick">
        <color theme="1" tint="4.9989318521683403E-2"/>
      </right>
      <top style="thick">
        <color theme="1" tint="0.34998626667073579"/>
      </top>
      <bottom/>
      <diagonal/>
    </border>
    <border>
      <left style="thick">
        <color theme="1" tint="0.34998626667073579"/>
      </left>
      <right/>
      <top/>
      <bottom style="thick">
        <color theme="1" tint="4.9989318521683403E-2"/>
      </bottom>
      <diagonal/>
    </border>
    <border>
      <left/>
      <right style="thick">
        <color theme="1" tint="4.9989318521683403E-2"/>
      </right>
      <top/>
      <bottom style="thick">
        <color theme="1" tint="4.9989318521683403E-2"/>
      </bottom>
      <diagonal/>
    </border>
    <border>
      <left style="dashed">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style="dotted">
        <color indexed="64"/>
      </top>
      <bottom style="dashed">
        <color indexed="64"/>
      </bottom>
      <diagonal/>
    </border>
  </borders>
  <cellStyleXfs count="5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6"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6" fillId="0" borderId="0"/>
    <xf numFmtId="38" fontId="46" fillId="0" borderId="0" applyFont="0" applyFill="0" applyBorder="0" applyAlignment="0" applyProtection="0">
      <alignment vertical="center"/>
    </xf>
    <xf numFmtId="9" fontId="46" fillId="0" borderId="0" applyFont="0" applyFill="0" applyBorder="0" applyAlignment="0" applyProtection="0">
      <alignment vertical="center"/>
    </xf>
    <xf numFmtId="0" fontId="6" fillId="0" borderId="0"/>
    <xf numFmtId="0" fontId="48" fillId="0" borderId="0">
      <alignment vertical="center"/>
    </xf>
    <xf numFmtId="38" fontId="48" fillId="0" borderId="0" applyFont="0" applyFill="0" applyBorder="0" applyAlignment="0" applyProtection="0">
      <alignment vertical="center"/>
    </xf>
    <xf numFmtId="38" fontId="6" fillId="0" borderId="0" applyFont="0" applyFill="0" applyBorder="0" applyAlignment="0" applyProtection="0"/>
    <xf numFmtId="0" fontId="51" fillId="0" borderId="0">
      <alignment vertical="center"/>
    </xf>
    <xf numFmtId="0" fontId="53" fillId="0" borderId="0" applyNumberFormat="0" applyFill="0" applyBorder="0" applyAlignment="0" applyProtection="0"/>
    <xf numFmtId="0" fontId="51" fillId="0" borderId="0">
      <alignment vertical="center"/>
    </xf>
    <xf numFmtId="0" fontId="66" fillId="0" borderId="0">
      <alignment vertical="center"/>
    </xf>
    <xf numFmtId="9" fontId="66" fillId="0" borderId="0" applyFont="0" applyFill="0" applyBorder="0" applyAlignment="0" applyProtection="0">
      <alignment vertical="center"/>
    </xf>
    <xf numFmtId="38" fontId="66" fillId="0" borderId="0" applyFont="0" applyFill="0" applyBorder="0" applyAlignment="0" applyProtection="0">
      <alignment vertical="center"/>
    </xf>
  </cellStyleXfs>
  <cellXfs count="12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25" fillId="0" borderId="47" xfId="0" applyFont="1" applyBorder="1" applyAlignment="1">
      <alignment horizontal="left" vertical="center" wrapText="1"/>
    </xf>
    <xf numFmtId="0" fontId="3" fillId="0" borderId="47" xfId="0" applyFont="1" applyBorder="1" applyAlignment="1">
      <alignment vertical="center" wrapText="1"/>
    </xf>
    <xf numFmtId="0" fontId="27" fillId="0" borderId="0" xfId="42" applyFont="1">
      <alignment vertical="center"/>
    </xf>
    <xf numFmtId="0" fontId="27" fillId="0" borderId="0" xfId="42" applyFont="1" applyAlignment="1">
      <alignment horizontal="left" vertical="center"/>
    </xf>
    <xf numFmtId="0" fontId="29" fillId="0" borderId="0" xfId="42" applyFont="1" applyAlignment="1">
      <alignment horizontal="left" vertical="center"/>
    </xf>
    <xf numFmtId="0" fontId="30" fillId="0" borderId="0" xfId="42" applyFont="1" applyAlignment="1">
      <alignment horizontal="left" vertical="center"/>
    </xf>
    <xf numFmtId="0" fontId="29" fillId="0" borderId="0" xfId="42" applyFont="1" applyAlignment="1">
      <alignment horizontal="right" vertical="center"/>
    </xf>
    <xf numFmtId="0" fontId="29" fillId="0" borderId="0" xfId="42" applyFont="1">
      <alignment vertical="center"/>
    </xf>
    <xf numFmtId="0" fontId="29" fillId="33" borderId="0" xfId="42" applyFont="1" applyFill="1">
      <alignment vertical="center"/>
    </xf>
    <xf numFmtId="0" fontId="29" fillId="33" borderId="0" xfId="42" applyFont="1" applyFill="1" applyAlignment="1">
      <alignment horizontal="center" vertical="center"/>
    </xf>
    <xf numFmtId="0" fontId="27" fillId="33" borderId="0" xfId="42" quotePrefix="1" applyFont="1" applyFill="1">
      <alignment vertical="center"/>
    </xf>
    <xf numFmtId="0" fontId="29" fillId="0" borderId="0" xfId="42" applyFont="1" applyAlignment="1">
      <alignment horizontal="center" vertical="center"/>
    </xf>
    <xf numFmtId="0" fontId="27" fillId="0" borderId="0" xfId="42" applyFont="1" applyAlignment="1">
      <alignment horizontal="right" vertical="center"/>
    </xf>
    <xf numFmtId="0" fontId="27" fillId="0" borderId="0" xfId="42" applyFont="1" applyAlignment="1">
      <alignment horizontal="center" vertical="center"/>
    </xf>
    <xf numFmtId="0" fontId="27" fillId="33" borderId="0" xfId="42" applyFont="1" applyFill="1">
      <alignment vertical="center"/>
    </xf>
    <xf numFmtId="0" fontId="28" fillId="0" borderId="0" xfId="42" applyFont="1">
      <alignment vertical="center"/>
    </xf>
    <xf numFmtId="0" fontId="27" fillId="33" borderId="0" xfId="42" applyFont="1" applyFill="1" applyAlignment="1">
      <alignment horizontal="center" vertical="center"/>
    </xf>
    <xf numFmtId="20" fontId="27" fillId="33" borderId="0" xfId="42" applyNumberFormat="1" applyFont="1" applyFill="1">
      <alignment vertical="center"/>
    </xf>
    <xf numFmtId="0" fontId="27" fillId="33" borderId="0" xfId="42" applyFont="1" applyFill="1" applyAlignment="1">
      <alignment horizontal="right" vertical="center"/>
    </xf>
    <xf numFmtId="176" fontId="27" fillId="33" borderId="0" xfId="42" applyNumberFormat="1" applyFont="1" applyFill="1">
      <alignment vertical="center"/>
    </xf>
    <xf numFmtId="0" fontId="27" fillId="33" borderId="0" xfId="42" applyFont="1" applyFill="1" applyAlignment="1">
      <alignment horizontal="left" vertical="center"/>
    </xf>
    <xf numFmtId="176" fontId="27" fillId="0" borderId="0" xfId="42" applyNumberFormat="1" applyFont="1">
      <alignment vertical="center"/>
    </xf>
    <xf numFmtId="20" fontId="27" fillId="0" borderId="0" xfId="42" applyNumberFormat="1" applyFont="1">
      <alignment vertical="center"/>
    </xf>
    <xf numFmtId="0" fontId="28" fillId="0" borderId="0" xfId="42" applyFont="1" applyAlignment="1">
      <alignment horizontal="left" vertical="center"/>
    </xf>
    <xf numFmtId="1" fontId="27" fillId="33" borderId="0" xfId="42" applyNumberFormat="1" applyFont="1" applyFill="1">
      <alignment vertical="center"/>
    </xf>
    <xf numFmtId="0" fontId="28" fillId="0" borderId="0" xfId="42" applyFont="1" applyAlignment="1">
      <alignment horizontal="right" vertical="center"/>
    </xf>
    <xf numFmtId="0" fontId="28" fillId="0" borderId="0" xfId="42" applyFont="1" applyAlignment="1"/>
    <xf numFmtId="0" fontId="28" fillId="0" borderId="0" xfId="42" applyFont="1" applyAlignment="1">
      <alignment horizontal="center" vertical="center"/>
    </xf>
    <xf numFmtId="0" fontId="32" fillId="33" borderId="0" xfId="42" applyFont="1" applyFill="1">
      <alignment vertical="center"/>
    </xf>
    <xf numFmtId="0" fontId="32" fillId="0" borderId="0" xfId="42" applyFont="1">
      <alignment vertical="center"/>
    </xf>
    <xf numFmtId="0" fontId="28" fillId="0" borderId="0" xfId="42" applyFont="1" applyAlignment="1">
      <alignment horizontal="left"/>
    </xf>
    <xf numFmtId="0" fontId="32" fillId="0" borderId="0" xfId="42" applyFont="1" applyAlignment="1">
      <alignment horizontal="left" vertical="center"/>
    </xf>
    <xf numFmtId="20" fontId="29" fillId="0" borderId="0" xfId="42" applyNumberFormat="1" applyFont="1">
      <alignment vertical="center"/>
    </xf>
    <xf numFmtId="0" fontId="30" fillId="0" borderId="0" xfId="42" applyFont="1" applyAlignment="1">
      <alignment horizontal="right" vertical="center"/>
    </xf>
    <xf numFmtId="0" fontId="7" fillId="0" borderId="0" xfId="42" applyFont="1" applyAlignment="1"/>
    <xf numFmtId="0" fontId="32" fillId="0" borderId="0" xfId="42" applyFont="1" applyAlignment="1">
      <alignment horizontal="right" vertical="center"/>
    </xf>
    <xf numFmtId="0" fontId="27" fillId="0" borderId="61" xfId="42" applyFont="1" applyBorder="1" applyAlignment="1">
      <alignment horizontal="center" vertical="center" wrapText="1"/>
    </xf>
    <xf numFmtId="0" fontId="27" fillId="0" borderId="27" xfId="42" applyFont="1" applyBorder="1" applyAlignment="1">
      <alignment horizontal="center" vertical="center" wrapText="1"/>
    </xf>
    <xf numFmtId="0" fontId="28" fillId="0" borderId="70" xfId="42" applyFont="1" applyBorder="1" applyAlignment="1">
      <alignment horizontal="center" vertical="center"/>
    </xf>
    <xf numFmtId="0" fontId="28" fillId="0" borderId="2" xfId="42" applyFont="1" applyBorder="1" applyAlignment="1">
      <alignment horizontal="center" vertical="center"/>
    </xf>
    <xf numFmtId="0" fontId="28" fillId="0" borderId="71" xfId="42" applyFont="1" applyBorder="1" applyAlignment="1">
      <alignment horizontal="center" vertical="center"/>
    </xf>
    <xf numFmtId="0" fontId="28" fillId="0" borderId="8" xfId="42" applyFont="1" applyBorder="1" applyAlignment="1">
      <alignment horizontal="center" vertical="center"/>
    </xf>
    <xf numFmtId="0" fontId="27" fillId="0" borderId="75" xfId="42" applyFont="1" applyBorder="1" applyAlignment="1">
      <alignment horizontal="center" vertical="center" wrapText="1"/>
    </xf>
    <xf numFmtId="0" fontId="28" fillId="0" borderId="79" xfId="42" applyFont="1" applyBorder="1" applyAlignment="1">
      <alignment horizontal="center" vertical="center" wrapText="1"/>
    </xf>
    <xf numFmtId="0" fontId="28" fillId="0" borderId="80" xfId="42" applyFont="1" applyBorder="1" applyAlignment="1">
      <alignment horizontal="center" vertical="center" wrapText="1"/>
    </xf>
    <xf numFmtId="0" fontId="28" fillId="0" borderId="81" xfId="42" applyFont="1" applyBorder="1" applyAlignment="1">
      <alignment horizontal="center" vertical="center" wrapText="1"/>
    </xf>
    <xf numFmtId="0" fontId="27" fillId="34" borderId="61" xfId="42" applyFont="1" applyFill="1" applyBorder="1" applyAlignment="1" applyProtection="1">
      <alignment horizontal="center" vertical="center" wrapText="1"/>
      <protection locked="0"/>
    </xf>
    <xf numFmtId="0" fontId="27" fillId="34" borderId="89" xfId="42" applyFont="1" applyFill="1" applyBorder="1" applyAlignment="1" applyProtection="1">
      <alignment horizontal="center" vertical="center" shrinkToFit="1"/>
      <protection locked="0"/>
    </xf>
    <xf numFmtId="0" fontId="27" fillId="34" borderId="90" xfId="42" applyFont="1" applyFill="1" applyBorder="1" applyAlignment="1" applyProtection="1">
      <alignment horizontal="center" vertical="center" shrinkToFit="1"/>
      <protection locked="0"/>
    </xf>
    <xf numFmtId="0" fontId="27" fillId="34" borderId="91" xfId="42" applyFont="1" applyFill="1" applyBorder="1" applyAlignment="1" applyProtection="1">
      <alignment horizontal="center" vertical="center" shrinkToFit="1"/>
      <protection locked="0"/>
    </xf>
    <xf numFmtId="0" fontId="27" fillId="34" borderId="27" xfId="42" applyFont="1" applyFill="1" applyBorder="1" applyAlignment="1" applyProtection="1">
      <alignment horizontal="center" vertical="center" wrapText="1"/>
      <protection locked="0"/>
    </xf>
    <xf numFmtId="177" fontId="27" fillId="0" borderId="100" xfId="42" applyNumberFormat="1" applyFont="1" applyBorder="1" applyAlignment="1">
      <alignment horizontal="center" vertical="center" shrinkToFit="1"/>
    </xf>
    <xf numFmtId="177" fontId="27" fillId="0" borderId="101" xfId="42" applyNumberFormat="1" applyFont="1" applyBorder="1" applyAlignment="1">
      <alignment horizontal="center" vertical="center" shrinkToFit="1"/>
    </xf>
    <xf numFmtId="177" fontId="27" fillId="0" borderId="102" xfId="42" applyNumberFormat="1" applyFont="1" applyBorder="1" applyAlignment="1">
      <alignment horizontal="center" vertical="center" shrinkToFit="1"/>
    </xf>
    <xf numFmtId="0" fontId="27" fillId="34" borderId="28" xfId="42" applyFont="1" applyFill="1" applyBorder="1" applyAlignment="1" applyProtection="1">
      <alignment horizontal="center" vertical="center" wrapText="1"/>
      <protection locked="0"/>
    </xf>
    <xf numFmtId="177" fontId="27" fillId="0" borderId="109" xfId="42" applyNumberFormat="1" applyFont="1" applyBorder="1" applyAlignment="1">
      <alignment horizontal="center" vertical="center" shrinkToFit="1"/>
    </xf>
    <xf numFmtId="177" fontId="27" fillId="0" borderId="110" xfId="42" applyNumberFormat="1" applyFont="1" applyBorder="1" applyAlignment="1">
      <alignment horizontal="center" vertical="center" shrinkToFit="1"/>
    </xf>
    <xf numFmtId="177" fontId="27" fillId="0" borderId="111" xfId="42" applyNumberFormat="1" applyFont="1" applyBorder="1" applyAlignment="1">
      <alignment horizontal="center" vertical="center" shrinkToFit="1"/>
    </xf>
    <xf numFmtId="0" fontId="27" fillId="34" borderId="25" xfId="42" applyFont="1" applyFill="1" applyBorder="1" applyAlignment="1" applyProtection="1">
      <alignment horizontal="center" vertical="center" wrapText="1"/>
      <protection locked="0"/>
    </xf>
    <xf numFmtId="0" fontId="27" fillId="34" borderId="75" xfId="42" applyFont="1" applyFill="1" applyBorder="1" applyAlignment="1" applyProtection="1">
      <alignment horizontal="center" vertical="center" wrapText="1"/>
      <protection locked="0"/>
    </xf>
    <xf numFmtId="0" fontId="32" fillId="33" borderId="131" xfId="42" applyFont="1" applyFill="1" applyBorder="1">
      <alignment vertical="center"/>
    </xf>
    <xf numFmtId="0" fontId="34" fillId="33" borderId="132" xfId="42" applyFont="1" applyFill="1" applyBorder="1" applyAlignment="1">
      <alignment horizontal="center" vertical="center"/>
    </xf>
    <xf numFmtId="0" fontId="32" fillId="33" borderId="132" xfId="42" applyFont="1" applyFill="1" applyBorder="1" applyAlignment="1">
      <alignment horizontal="center" vertical="center" wrapText="1"/>
    </xf>
    <xf numFmtId="0" fontId="32" fillId="33" borderId="132" xfId="42" applyFont="1" applyFill="1" applyBorder="1" applyAlignment="1">
      <alignment horizontal="center" vertical="center" shrinkToFit="1"/>
    </xf>
    <xf numFmtId="0" fontId="33" fillId="33" borderId="132" xfId="42" applyFont="1" applyFill="1" applyBorder="1" applyAlignment="1">
      <alignment horizontal="center" vertical="center" wrapText="1"/>
    </xf>
    <xf numFmtId="1" fontId="32" fillId="33" borderId="132" xfId="42" applyNumberFormat="1" applyFont="1" applyFill="1" applyBorder="1" applyAlignment="1">
      <alignment horizontal="center" vertical="center" wrapText="1"/>
    </xf>
    <xf numFmtId="0" fontId="32" fillId="33" borderId="133" xfId="42" applyFont="1" applyFill="1" applyBorder="1" applyAlignment="1">
      <alignment horizontal="center" vertical="center" wrapText="1"/>
    </xf>
    <xf numFmtId="0" fontId="28" fillId="0" borderId="59" xfId="42" applyFont="1" applyBorder="1">
      <alignment vertical="center"/>
    </xf>
    <xf numFmtId="0" fontId="28" fillId="0" borderId="60" xfId="42" applyFont="1" applyBorder="1" applyAlignment="1">
      <alignment vertical="center" wrapText="1"/>
    </xf>
    <xf numFmtId="0" fontId="28" fillId="0" borderId="84" xfId="42" applyFont="1" applyBorder="1" applyAlignment="1">
      <alignment vertical="center" wrapText="1"/>
    </xf>
    <xf numFmtId="0" fontId="28" fillId="0" borderId="134" xfId="42" applyFont="1" applyBorder="1" applyAlignment="1">
      <alignment vertical="center" wrapText="1"/>
    </xf>
    <xf numFmtId="177" fontId="28" fillId="33" borderId="135" xfId="42" applyNumberFormat="1" applyFont="1" applyFill="1" applyBorder="1" applyAlignment="1">
      <alignment horizontal="center" vertical="center" shrinkToFit="1"/>
    </xf>
    <xf numFmtId="177" fontId="28" fillId="33" borderId="47" xfId="42" applyNumberFormat="1" applyFont="1" applyFill="1" applyBorder="1" applyAlignment="1">
      <alignment horizontal="center" vertical="center" shrinkToFit="1"/>
    </xf>
    <xf numFmtId="177" fontId="28" fillId="33" borderId="136" xfId="42" applyNumberFormat="1" applyFont="1" applyFill="1" applyBorder="1" applyAlignment="1">
      <alignment horizontal="center" vertical="center" shrinkToFit="1"/>
    </xf>
    <xf numFmtId="0" fontId="28" fillId="0" borderId="66" xfId="42" applyFont="1" applyBorder="1">
      <alignment vertical="center"/>
    </xf>
    <xf numFmtId="0" fontId="28" fillId="0" borderId="0" xfId="42" applyFont="1" applyAlignment="1">
      <alignment vertical="center" wrapText="1"/>
    </xf>
    <xf numFmtId="0" fontId="28" fillId="0" borderId="7" xfId="42" applyFont="1" applyBorder="1" applyAlignment="1">
      <alignment vertical="center" wrapText="1"/>
    </xf>
    <xf numFmtId="0" fontId="28" fillId="0" borderId="104" xfId="42" applyFont="1" applyBorder="1" applyAlignment="1">
      <alignment vertical="center" wrapText="1"/>
    </xf>
    <xf numFmtId="0" fontId="28" fillId="0" borderId="105" xfId="42" applyFont="1" applyBorder="1">
      <alignment vertical="center"/>
    </xf>
    <xf numFmtId="0" fontId="28" fillId="0" borderId="5" xfId="42" applyFont="1" applyBorder="1" applyAlignment="1">
      <alignment vertical="center" wrapText="1"/>
    </xf>
    <xf numFmtId="0" fontId="28" fillId="0" borderId="68" xfId="42" applyFont="1" applyBorder="1">
      <alignment vertical="center"/>
    </xf>
    <xf numFmtId="177" fontId="28" fillId="36" borderId="70" xfId="42" applyNumberFormat="1" applyFont="1" applyFill="1" applyBorder="1" applyAlignment="1" applyProtection="1">
      <alignment horizontal="center" vertical="center" shrinkToFit="1"/>
      <protection locked="0"/>
    </xf>
    <xf numFmtId="177" fontId="28" fillId="36" borderId="2" xfId="42" applyNumberFormat="1" applyFont="1" applyFill="1" applyBorder="1" applyAlignment="1" applyProtection="1">
      <alignment horizontal="center" vertical="center" shrinkToFit="1"/>
      <protection locked="0"/>
    </xf>
    <xf numFmtId="177" fontId="28" fillId="36" borderId="71" xfId="42" applyNumberFormat="1" applyFont="1" applyFill="1" applyBorder="1" applyAlignment="1" applyProtection="1">
      <alignment horizontal="center" vertical="center" shrinkToFit="1"/>
      <protection locked="0"/>
    </xf>
    <xf numFmtId="0" fontId="28" fillId="0" borderId="149" xfId="42" applyFont="1" applyBorder="1">
      <alignment vertical="center"/>
    </xf>
    <xf numFmtId="0" fontId="28" fillId="0" borderId="126" xfId="42" applyFont="1" applyBorder="1" applyAlignment="1">
      <alignment vertical="center" wrapText="1"/>
    </xf>
    <xf numFmtId="177" fontId="28" fillId="0" borderId="70" xfId="42" applyNumberFormat="1" applyFont="1" applyBorder="1" applyAlignment="1">
      <alignment horizontal="center" vertical="center" shrinkToFit="1"/>
    </xf>
    <xf numFmtId="177" fontId="28" fillId="0" borderId="2" xfId="42" applyNumberFormat="1" applyFont="1" applyBorder="1" applyAlignment="1">
      <alignment horizontal="center" vertical="center" shrinkToFit="1"/>
    </xf>
    <xf numFmtId="177" fontId="28" fillId="0" borderId="71" xfId="42" applyNumberFormat="1" applyFont="1" applyBorder="1" applyAlignment="1">
      <alignment horizontal="center" vertical="center" shrinkToFit="1"/>
    </xf>
    <xf numFmtId="177" fontId="28" fillId="33" borderId="70" xfId="42" applyNumberFormat="1" applyFont="1" applyFill="1" applyBorder="1" applyAlignment="1">
      <alignment horizontal="center" vertical="center" shrinkToFit="1"/>
    </xf>
    <xf numFmtId="177" fontId="28" fillId="33" borderId="2" xfId="42" applyNumberFormat="1" applyFont="1" applyFill="1" applyBorder="1" applyAlignment="1">
      <alignment horizontal="center" vertical="center" shrinkToFit="1"/>
    </xf>
    <xf numFmtId="177" fontId="28" fillId="33" borderId="71" xfId="42" applyNumberFormat="1" applyFont="1" applyFill="1" applyBorder="1" applyAlignment="1">
      <alignment horizontal="center" vertical="center" shrinkToFit="1"/>
    </xf>
    <xf numFmtId="177" fontId="28" fillId="33" borderId="151" xfId="42" applyNumberFormat="1" applyFont="1" applyFill="1" applyBorder="1" applyAlignment="1">
      <alignment horizontal="center" vertical="center" shrinkToFit="1"/>
    </xf>
    <xf numFmtId="177" fontId="28" fillId="33" borderId="152" xfId="42" applyNumberFormat="1" applyFont="1" applyFill="1" applyBorder="1" applyAlignment="1">
      <alignment horizontal="center" vertical="center" shrinkToFit="1"/>
    </xf>
    <xf numFmtId="177" fontId="28" fillId="33" borderId="153" xfId="42" applyNumberFormat="1" applyFont="1" applyFill="1" applyBorder="1" applyAlignment="1">
      <alignment horizontal="center" vertical="center" shrinkToFit="1"/>
    </xf>
    <xf numFmtId="177" fontId="28" fillId="33" borderId="85" xfId="42" applyNumberFormat="1" applyFont="1" applyFill="1" applyBorder="1" applyAlignment="1">
      <alignment horizontal="center" vertical="center" shrinkToFit="1"/>
    </xf>
    <xf numFmtId="177" fontId="28" fillId="33" borderId="8" xfId="42" applyNumberFormat="1" applyFont="1" applyFill="1" applyBorder="1" applyAlignment="1">
      <alignment horizontal="center" vertical="center" shrinkToFit="1"/>
    </xf>
    <xf numFmtId="177" fontId="28" fillId="33" borderId="79" xfId="42" applyNumberFormat="1" applyFont="1" applyFill="1" applyBorder="1" applyAlignment="1">
      <alignment horizontal="center" vertical="center" shrinkToFit="1"/>
    </xf>
    <xf numFmtId="177" fontId="28" fillId="33" borderId="80" xfId="42" applyNumberFormat="1" applyFont="1" applyFill="1" applyBorder="1" applyAlignment="1">
      <alignment horizontal="center" vertical="center" shrinkToFit="1"/>
    </xf>
    <xf numFmtId="177" fontId="28" fillId="33" borderId="81" xfId="42" applyNumberFormat="1" applyFont="1" applyFill="1" applyBorder="1" applyAlignment="1">
      <alignment horizontal="center" vertical="center" shrinkToFit="1"/>
    </xf>
    <xf numFmtId="177" fontId="28" fillId="33" borderId="127" xfId="42" applyNumberFormat="1" applyFont="1" applyFill="1" applyBorder="1" applyAlignment="1">
      <alignment horizontal="center" vertical="center" shrinkToFit="1"/>
    </xf>
    <xf numFmtId="0" fontId="7" fillId="0" borderId="0" xfId="42" applyFont="1">
      <alignment vertical="center"/>
    </xf>
    <xf numFmtId="0" fontId="32" fillId="0" borderId="0" xfId="42" applyFont="1" applyAlignment="1">
      <alignment vertical="center" shrinkToFit="1"/>
    </xf>
    <xf numFmtId="0" fontId="3" fillId="0" borderId="0" xfId="42" applyFont="1" applyAlignment="1">
      <alignment vertical="center" shrinkToFit="1"/>
    </xf>
    <xf numFmtId="0" fontId="32" fillId="0" borderId="0" xfId="42" applyFont="1" applyAlignment="1">
      <alignment vertical="center" wrapText="1"/>
    </xf>
    <xf numFmtId="0" fontId="28" fillId="0" borderId="0" xfId="42" applyFont="1" applyAlignment="1">
      <alignment horizontal="justify" vertical="center" wrapText="1"/>
    </xf>
    <xf numFmtId="0" fontId="32" fillId="0" borderId="0" xfId="42" applyFont="1" applyAlignment="1">
      <alignment vertical="center" textRotation="90"/>
    </xf>
    <xf numFmtId="0" fontId="35" fillId="33" borderId="0" xfId="42" applyFont="1" applyFill="1" applyAlignment="1">
      <alignment horizontal="left" vertical="center"/>
    </xf>
    <xf numFmtId="0" fontId="36" fillId="33" borderId="0" xfId="42" applyFont="1" applyFill="1" applyAlignment="1">
      <alignment horizontal="center" vertical="center"/>
    </xf>
    <xf numFmtId="0" fontId="36" fillId="33" borderId="0" xfId="42" applyFont="1" applyFill="1">
      <alignment vertical="center"/>
    </xf>
    <xf numFmtId="0" fontId="36" fillId="33" borderId="0" xfId="42" applyFont="1" applyFill="1" applyAlignment="1">
      <alignment horizontal="left" vertical="center"/>
    </xf>
    <xf numFmtId="0" fontId="37" fillId="33" borderId="0" xfId="42" applyFont="1" applyFill="1">
      <alignment vertical="center"/>
    </xf>
    <xf numFmtId="0" fontId="37" fillId="33" borderId="0" xfId="42" applyFont="1" applyFill="1" applyAlignment="1">
      <alignment horizontal="left" vertical="center"/>
    </xf>
    <xf numFmtId="0" fontId="36" fillId="36" borderId="2" xfId="42" applyFont="1" applyFill="1" applyBorder="1" applyAlignment="1" applyProtection="1">
      <alignment horizontal="center" vertical="center"/>
      <protection locked="0"/>
    </xf>
    <xf numFmtId="20" fontId="36" fillId="36" borderId="2" xfId="42" applyNumberFormat="1" applyFont="1" applyFill="1" applyBorder="1" applyAlignment="1" applyProtection="1">
      <alignment horizontal="center" vertical="center"/>
      <protection locked="0"/>
    </xf>
    <xf numFmtId="0" fontId="36" fillId="33" borderId="2" xfId="42" applyFont="1" applyFill="1" applyBorder="1" applyAlignment="1">
      <alignment horizontal="center" vertical="center"/>
    </xf>
    <xf numFmtId="178" fontId="36" fillId="33" borderId="2" xfId="42" applyNumberFormat="1" applyFont="1" applyFill="1" applyBorder="1" applyAlignment="1">
      <alignment horizontal="center" vertical="center"/>
    </xf>
    <xf numFmtId="0" fontId="36" fillId="36" borderId="2" xfId="42" applyFont="1" applyFill="1" applyBorder="1" applyAlignment="1" applyProtection="1">
      <alignment horizontal="left" vertical="center"/>
      <protection locked="0"/>
    </xf>
    <xf numFmtId="0" fontId="36" fillId="33" borderId="2" xfId="43" applyNumberFormat="1" applyFont="1" applyFill="1" applyBorder="1" applyAlignment="1" applyProtection="1">
      <alignment horizontal="center" vertical="center"/>
    </xf>
    <xf numFmtId="20" fontId="36" fillId="33" borderId="2" xfId="42" applyNumberFormat="1" applyFont="1" applyFill="1" applyBorder="1" applyAlignment="1">
      <alignment horizontal="center" vertical="center"/>
    </xf>
    <xf numFmtId="0" fontId="38" fillId="33" borderId="0" xfId="42" applyFont="1" applyFill="1" applyAlignment="1">
      <alignment horizontal="left" vertical="center"/>
    </xf>
    <xf numFmtId="0" fontId="27" fillId="33" borderId="0" xfId="42" applyFont="1" applyFill="1" applyProtection="1">
      <alignment vertical="center"/>
      <protection locked="0"/>
    </xf>
    <xf numFmtId="0" fontId="32" fillId="0" borderId="68" xfId="42" applyFont="1" applyBorder="1">
      <alignment vertical="center"/>
    </xf>
    <xf numFmtId="0" fontId="32" fillId="0" borderId="7" xfId="42" applyFont="1" applyBorder="1" applyAlignment="1">
      <alignment vertical="center" wrapText="1"/>
    </xf>
    <xf numFmtId="0" fontId="32" fillId="0" borderId="149" xfId="42" applyFont="1" applyBorder="1">
      <alignment vertical="center"/>
    </xf>
    <xf numFmtId="0" fontId="32" fillId="0" borderId="126" xfId="42" applyFont="1" applyBorder="1" applyAlignment="1">
      <alignment vertical="center" wrapText="1"/>
    </xf>
    <xf numFmtId="177" fontId="27" fillId="34" borderId="89" xfId="42" applyNumberFormat="1" applyFont="1" applyFill="1" applyBorder="1" applyAlignment="1" applyProtection="1">
      <alignment horizontal="center" vertical="center" shrinkToFit="1"/>
      <protection locked="0"/>
    </xf>
    <xf numFmtId="177" fontId="27" fillId="34" borderId="90" xfId="42" applyNumberFormat="1" applyFont="1" applyFill="1" applyBorder="1" applyAlignment="1" applyProtection="1">
      <alignment horizontal="center" vertical="center" shrinkToFit="1"/>
      <protection locked="0"/>
    </xf>
    <xf numFmtId="177" fontId="27" fillId="34" borderId="91" xfId="42" applyNumberFormat="1" applyFont="1" applyFill="1" applyBorder="1" applyAlignment="1" applyProtection="1">
      <alignment horizontal="center" vertical="center" shrinkToFit="1"/>
      <protection locked="0"/>
    </xf>
    <xf numFmtId="0" fontId="27" fillId="34" borderId="15" xfId="42" applyFont="1" applyFill="1" applyBorder="1" applyAlignment="1" applyProtection="1">
      <alignment horizontal="center" vertical="center" wrapText="1"/>
      <protection locked="0"/>
    </xf>
    <xf numFmtId="0" fontId="27" fillId="34" borderId="30" xfId="42" applyFont="1" applyFill="1" applyBorder="1" applyAlignment="1" applyProtection="1">
      <alignment horizontal="center" vertical="center" wrapText="1"/>
      <protection locked="0"/>
    </xf>
    <xf numFmtId="177" fontId="32" fillId="33" borderId="132" xfId="42" applyNumberFormat="1" applyFont="1" applyFill="1" applyBorder="1" applyAlignment="1">
      <alignment horizontal="center" vertical="center" shrinkToFit="1"/>
    </xf>
    <xf numFmtId="177" fontId="32" fillId="33" borderId="132" xfId="42" applyNumberFormat="1" applyFont="1" applyFill="1" applyBorder="1" applyAlignment="1">
      <alignment horizontal="center" vertical="center" wrapText="1"/>
    </xf>
    <xf numFmtId="0" fontId="1" fillId="33" borderId="0" xfId="42" applyFill="1">
      <alignment vertical="center"/>
    </xf>
    <xf numFmtId="0" fontId="32" fillId="33" borderId="0" xfId="42" applyFont="1" applyFill="1" applyAlignment="1">
      <alignment horizontal="left" vertical="center"/>
    </xf>
    <xf numFmtId="0" fontId="30" fillId="33" borderId="0" xfId="42" applyFont="1" applyFill="1" applyAlignment="1">
      <alignment horizontal="left" vertical="center"/>
    </xf>
    <xf numFmtId="0" fontId="32" fillId="36" borderId="2" xfId="42" applyFont="1" applyFill="1" applyBorder="1" applyAlignment="1">
      <alignment horizontal="left" vertical="center"/>
    </xf>
    <xf numFmtId="0" fontId="32" fillId="34" borderId="2" xfId="42" applyFont="1" applyFill="1" applyBorder="1" applyAlignment="1">
      <alignment horizontal="left" vertical="center"/>
    </xf>
    <xf numFmtId="0" fontId="39" fillId="33" borderId="0" xfId="42" applyFont="1" applyFill="1" applyAlignment="1">
      <alignment horizontal="left" vertical="center"/>
    </xf>
    <xf numFmtId="0" fontId="32" fillId="33" borderId="0" xfId="42" applyFont="1" applyFill="1" applyAlignment="1">
      <alignment horizontal="center" vertical="center"/>
    </xf>
    <xf numFmtId="0" fontId="32" fillId="33" borderId="2" xfId="42" applyFont="1" applyFill="1" applyBorder="1" applyAlignment="1">
      <alignment horizontal="center" vertical="center"/>
    </xf>
    <xf numFmtId="0" fontId="32" fillId="33" borderId="2" xfId="42" applyFont="1" applyFill="1" applyBorder="1" applyAlignment="1">
      <alignment horizontal="left" vertical="center"/>
    </xf>
    <xf numFmtId="0" fontId="40" fillId="33" borderId="0" xfId="42" applyFont="1" applyFill="1">
      <alignment vertical="center"/>
    </xf>
    <xf numFmtId="0" fontId="40" fillId="33" borderId="0" xfId="42" applyFont="1" applyFill="1" applyAlignment="1">
      <alignment horizontal="left" vertical="center"/>
    </xf>
    <xf numFmtId="0" fontId="7" fillId="33" borderId="0" xfId="42" applyFont="1" applyFill="1">
      <alignment vertical="center"/>
    </xf>
    <xf numFmtId="0" fontId="40" fillId="33" borderId="0" xfId="42" applyFont="1" applyFill="1" applyAlignment="1">
      <alignment vertical="center" shrinkToFit="1"/>
    </xf>
    <xf numFmtId="0" fontId="32" fillId="33" borderId="0" xfId="42" applyFont="1" applyFill="1" applyAlignment="1">
      <alignment vertical="center" wrapText="1"/>
    </xf>
    <xf numFmtId="0" fontId="28" fillId="33" borderId="0" xfId="42" applyFont="1" applyFill="1" applyAlignment="1"/>
    <xf numFmtId="0" fontId="28" fillId="33" borderId="0" xfId="42" applyFont="1" applyFill="1">
      <alignment vertical="center"/>
    </xf>
    <xf numFmtId="0" fontId="28" fillId="33" borderId="0" xfId="42" applyFont="1" applyFill="1" applyAlignment="1">
      <alignment vertical="center" wrapText="1"/>
    </xf>
    <xf numFmtId="0" fontId="28" fillId="33" borderId="0" xfId="42" applyFont="1" applyFill="1" applyAlignment="1">
      <alignment horizontal="justify" vertical="center" wrapText="1"/>
    </xf>
    <xf numFmtId="0" fontId="43" fillId="33" borderId="0" xfId="42" applyFont="1" applyFill="1">
      <alignment vertical="center"/>
    </xf>
    <xf numFmtId="0" fontId="44" fillId="33" borderId="0" xfId="42" applyFont="1" applyFill="1">
      <alignment vertical="center"/>
    </xf>
    <xf numFmtId="0" fontId="27" fillId="33" borderId="2" xfId="42" applyFont="1" applyFill="1" applyBorder="1" applyAlignment="1">
      <alignment horizontal="center" vertical="center"/>
    </xf>
    <xf numFmtId="0" fontId="27" fillId="33" borderId="2" xfId="42" applyFont="1" applyFill="1" applyBorder="1">
      <alignment vertical="center"/>
    </xf>
    <xf numFmtId="0" fontId="27" fillId="33" borderId="2" xfId="42" applyFont="1" applyFill="1" applyBorder="1" applyAlignment="1">
      <alignment vertical="center" shrinkToFit="1"/>
    </xf>
    <xf numFmtId="0" fontId="44" fillId="33" borderId="165" xfId="42" applyFont="1" applyFill="1" applyBorder="1" applyAlignment="1">
      <alignment horizontal="center" vertical="center"/>
    </xf>
    <xf numFmtId="0" fontId="45" fillId="33" borderId="166" xfId="42" applyFont="1" applyFill="1" applyBorder="1" applyAlignment="1">
      <alignment horizontal="center" vertical="center"/>
    </xf>
    <xf numFmtId="0" fontId="45" fillId="33" borderId="167" xfId="42" applyFont="1" applyFill="1" applyBorder="1" applyAlignment="1">
      <alignment horizontal="center" vertical="center"/>
    </xf>
    <xf numFmtId="0" fontId="45" fillId="33" borderId="168" xfId="42" applyFont="1" applyFill="1" applyBorder="1" applyAlignment="1">
      <alignment horizontal="center" vertical="center"/>
    </xf>
    <xf numFmtId="0" fontId="44" fillId="33" borderId="167" xfId="42" applyFont="1" applyFill="1" applyBorder="1" applyAlignment="1">
      <alignment horizontal="center" vertical="center"/>
    </xf>
    <xf numFmtId="0" fontId="44" fillId="33" borderId="169" xfId="42" applyFont="1" applyFill="1" applyBorder="1" applyAlignment="1">
      <alignment horizontal="center" vertical="center"/>
    </xf>
    <xf numFmtId="0" fontId="45" fillId="33" borderId="151" xfId="42" applyFont="1" applyFill="1" applyBorder="1">
      <alignment vertical="center"/>
    </xf>
    <xf numFmtId="0" fontId="45" fillId="33" borderId="152" xfId="42" applyFont="1" applyFill="1" applyBorder="1">
      <alignment vertical="center"/>
    </xf>
    <xf numFmtId="0" fontId="45" fillId="33" borderId="83" xfId="42" applyFont="1" applyFill="1" applyBorder="1">
      <alignment vertical="center"/>
    </xf>
    <xf numFmtId="0" fontId="44" fillId="33" borderId="152" xfId="42" applyFont="1" applyFill="1" applyBorder="1">
      <alignment vertical="center"/>
    </xf>
    <xf numFmtId="0" fontId="44" fillId="33" borderId="153" xfId="42" applyFont="1" applyFill="1" applyBorder="1">
      <alignment vertical="center"/>
    </xf>
    <xf numFmtId="0" fontId="45" fillId="33" borderId="70" xfId="42" applyFont="1" applyFill="1" applyBorder="1">
      <alignment vertical="center"/>
    </xf>
    <xf numFmtId="0" fontId="45" fillId="33" borderId="2" xfId="42" applyFont="1" applyFill="1" applyBorder="1">
      <alignment vertical="center"/>
    </xf>
    <xf numFmtId="0" fontId="45" fillId="33" borderId="6" xfId="42" applyFont="1" applyFill="1" applyBorder="1">
      <alignment vertical="center"/>
    </xf>
    <xf numFmtId="0" fontId="45" fillId="33" borderId="71" xfId="42" applyFont="1" applyFill="1" applyBorder="1">
      <alignment vertical="center"/>
    </xf>
    <xf numFmtId="0" fontId="44" fillId="33" borderId="2" xfId="42" applyFont="1" applyFill="1" applyBorder="1">
      <alignment vertical="center"/>
    </xf>
    <xf numFmtId="0" fontId="44" fillId="33" borderId="71" xfId="42" applyFont="1" applyFill="1" applyBorder="1">
      <alignment vertical="center"/>
    </xf>
    <xf numFmtId="0" fontId="44" fillId="33" borderId="79" xfId="42" applyFont="1" applyFill="1" applyBorder="1">
      <alignment vertical="center"/>
    </xf>
    <xf numFmtId="0" fontId="44" fillId="33" borderId="80" xfId="42" applyFont="1" applyFill="1" applyBorder="1">
      <alignment vertical="center"/>
    </xf>
    <xf numFmtId="0" fontId="44" fillId="33" borderId="81" xfId="42" applyFont="1" applyFill="1" applyBorder="1">
      <alignment vertical="center"/>
    </xf>
    <xf numFmtId="0" fontId="3" fillId="0" borderId="50" xfId="0" applyFont="1" applyBorder="1" applyAlignment="1">
      <alignment vertical="center" wrapText="1"/>
    </xf>
    <xf numFmtId="0" fontId="50"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50" fillId="0" borderId="5" xfId="0" applyFont="1" applyBorder="1" applyAlignment="1">
      <alignment horizontal="center" vertical="center"/>
    </xf>
    <xf numFmtId="0" fontId="50" fillId="0" borderId="0" xfId="0" applyFont="1" applyAlignment="1">
      <alignment horizontal="center" vertical="center"/>
    </xf>
    <xf numFmtId="0" fontId="0" fillId="0" borderId="5" xfId="0" applyBorder="1"/>
    <xf numFmtId="0" fontId="52" fillId="0" borderId="0" xfId="0" applyFont="1" applyAlignment="1">
      <alignment vertical="center"/>
    </xf>
    <xf numFmtId="0" fontId="0" fillId="0" borderId="64" xfId="0" applyBorder="1" applyAlignment="1">
      <alignment horizontal="center" vertical="center"/>
    </xf>
    <xf numFmtId="0" fontId="0" fillId="0" borderId="175" xfId="0" applyBorder="1" applyAlignment="1">
      <alignment horizontal="center" vertical="center"/>
    </xf>
    <xf numFmtId="0" fontId="0" fillId="0" borderId="84" xfId="0" applyBorder="1" applyAlignment="1">
      <alignment horizontal="center" vertical="center" shrinkToFit="1"/>
    </xf>
    <xf numFmtId="0" fontId="0" fillId="0" borderId="176" xfId="0" applyBorder="1" applyAlignment="1">
      <alignment horizontal="center" vertical="center" shrinkToFit="1"/>
    </xf>
    <xf numFmtId="0" fontId="0" fillId="0" borderId="67" xfId="0" applyBorder="1" applyAlignment="1">
      <alignment vertical="center"/>
    </xf>
    <xf numFmtId="0" fontId="0" fillId="0" borderId="67" xfId="0" applyBorder="1" applyAlignment="1">
      <alignment horizontal="center" vertical="center"/>
    </xf>
    <xf numFmtId="0" fontId="0" fillId="0" borderId="179" xfId="0" applyBorder="1" applyAlignment="1">
      <alignment horizontal="center" vertical="center"/>
    </xf>
    <xf numFmtId="0" fontId="0" fillId="0" borderId="170" xfId="0" applyBorder="1" applyAlignment="1">
      <alignment horizontal="center" vertical="center" shrinkToFit="1"/>
    </xf>
    <xf numFmtId="0" fontId="0" fillId="0" borderId="180" xfId="0" applyBorder="1" applyAlignment="1">
      <alignment horizontal="center" vertical="center" shrinkToFit="1"/>
    </xf>
    <xf numFmtId="0" fontId="0" fillId="0" borderId="78" xfId="0" applyBorder="1" applyAlignment="1">
      <alignment horizontal="right" vertical="center"/>
    </xf>
    <xf numFmtId="0" fontId="0" fillId="0" borderId="184" xfId="0" applyBorder="1" applyAlignment="1">
      <alignment horizontal="right" vertical="center"/>
    </xf>
    <xf numFmtId="0" fontId="0" fillId="0" borderId="185" xfId="0" applyBorder="1" applyAlignment="1">
      <alignment horizontal="center" vertical="center"/>
    </xf>
    <xf numFmtId="0" fontId="0" fillId="0" borderId="186" xfId="0" applyBorder="1" applyAlignment="1">
      <alignment horizontal="left" vertical="center"/>
    </xf>
    <xf numFmtId="0" fontId="0" fillId="0" borderId="187" xfId="0" applyBorder="1" applyAlignment="1">
      <alignment horizontal="center" vertical="center" shrinkToFit="1"/>
    </xf>
    <xf numFmtId="0" fontId="0" fillId="0" borderId="188" xfId="0" applyBorder="1" applyAlignment="1">
      <alignment horizontal="center" vertical="center" shrinkToFit="1"/>
    </xf>
    <xf numFmtId="0" fontId="0" fillId="0" borderId="189" xfId="0" applyBorder="1" applyAlignment="1">
      <alignment horizontal="center" vertical="center" shrinkToFit="1"/>
    </xf>
    <xf numFmtId="0" fontId="0" fillId="0" borderId="190" xfId="0"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0" fillId="0" borderId="78" xfId="0" applyBorder="1" applyAlignment="1">
      <alignment vertical="center"/>
    </xf>
    <xf numFmtId="0" fontId="0" fillId="0" borderId="177" xfId="0" applyBorder="1" applyAlignment="1">
      <alignment horizontal="center" vertical="center" shrinkToFit="1"/>
    </xf>
    <xf numFmtId="0" fontId="0" fillId="0" borderId="192" xfId="0" applyBorder="1" applyAlignment="1">
      <alignment horizontal="center" vertical="center"/>
    </xf>
    <xf numFmtId="49" fontId="0" fillId="0" borderId="193" xfId="0" applyNumberFormat="1" applyBorder="1" applyAlignment="1">
      <alignment horizontal="center" vertical="center"/>
    </xf>
    <xf numFmtId="49" fontId="0" fillId="0" borderId="194" xfId="0" applyNumberFormat="1" applyBorder="1" applyAlignment="1">
      <alignment horizontal="center" vertical="center"/>
    </xf>
    <xf numFmtId="180" fontId="0" fillId="0" borderId="67" xfId="0" applyNumberFormat="1" applyBorder="1" applyAlignment="1">
      <alignment vertical="center"/>
    </xf>
    <xf numFmtId="180" fontId="0" fillId="0" borderId="0" xfId="0" applyNumberFormat="1" applyAlignment="1">
      <alignment vertical="center"/>
    </xf>
    <xf numFmtId="0" fontId="0" fillId="0" borderId="199" xfId="0" applyBorder="1" applyAlignment="1">
      <alignment horizontal="center" vertical="center" shrinkToFit="1"/>
    </xf>
    <xf numFmtId="0" fontId="0" fillId="0" borderId="201" xfId="0" applyBorder="1" applyAlignment="1">
      <alignment horizontal="right" vertical="center"/>
    </xf>
    <xf numFmtId="49" fontId="0" fillId="0" borderId="171" xfId="0" applyNumberFormat="1" applyBorder="1" applyAlignment="1">
      <alignment horizontal="center" vertical="center"/>
    </xf>
    <xf numFmtId="49" fontId="0" fillId="0" borderId="202" xfId="0" applyNumberFormat="1" applyBorder="1" applyAlignment="1">
      <alignment horizontal="left" vertical="center"/>
    </xf>
    <xf numFmtId="0" fontId="0" fillId="0" borderId="181" xfId="0" applyBorder="1" applyAlignment="1">
      <alignment horizontal="center" vertical="center" shrinkToFit="1"/>
    </xf>
    <xf numFmtId="49" fontId="0" fillId="0" borderId="4" xfId="0" applyNumberFormat="1" applyBorder="1" applyAlignment="1">
      <alignment horizontal="center" vertical="center"/>
    </xf>
    <xf numFmtId="49" fontId="0" fillId="0" borderId="180" xfId="0" applyNumberFormat="1" applyBorder="1" applyAlignment="1">
      <alignment horizontal="center" vertical="center"/>
    </xf>
    <xf numFmtId="0" fontId="0" fillId="0" borderId="178" xfId="0" applyBorder="1" applyAlignment="1">
      <alignment horizontal="center" vertical="center" shrinkToFit="1"/>
    </xf>
    <xf numFmtId="181" fontId="0" fillId="0" borderId="82" xfId="0" applyNumberFormat="1" applyBorder="1" applyAlignment="1">
      <alignment vertical="center"/>
    </xf>
    <xf numFmtId="181" fontId="0" fillId="0" borderId="124" xfId="0" applyNumberFormat="1" applyBorder="1" applyAlignment="1">
      <alignment vertical="center"/>
    </xf>
    <xf numFmtId="0" fontId="55" fillId="0" borderId="0" xfId="0" applyFont="1" applyAlignment="1">
      <alignment vertical="center"/>
    </xf>
    <xf numFmtId="0" fontId="56" fillId="0" borderId="0" xfId="0" applyFont="1" applyAlignment="1">
      <alignment vertical="center"/>
    </xf>
    <xf numFmtId="0" fontId="56" fillId="0" borderId="0" xfId="0" applyFont="1" applyAlignment="1">
      <alignment horizontal="center" vertical="center" shrinkToFit="1"/>
    </xf>
    <xf numFmtId="180" fontId="56" fillId="0" borderId="0" xfId="0" applyNumberFormat="1" applyFont="1" applyAlignment="1">
      <alignment horizontal="center" vertical="center"/>
    </xf>
    <xf numFmtId="180" fontId="56" fillId="0" borderId="0" xfId="0" applyNumberFormat="1" applyFont="1" applyAlignment="1">
      <alignment vertical="center"/>
    </xf>
    <xf numFmtId="0" fontId="57" fillId="0" borderId="0" xfId="0" applyFont="1" applyAlignment="1">
      <alignment vertical="center"/>
    </xf>
    <xf numFmtId="0" fontId="49" fillId="0" borderId="0" xfId="0" applyFont="1" applyAlignment="1">
      <alignment vertical="center"/>
    </xf>
    <xf numFmtId="0" fontId="58" fillId="0" borderId="0" xfId="0" applyFont="1" applyAlignment="1">
      <alignment vertical="center"/>
    </xf>
    <xf numFmtId="0" fontId="3" fillId="34" borderId="2" xfId="0" applyFont="1" applyFill="1" applyBorder="1" applyAlignment="1">
      <alignment horizontal="center" vertical="center"/>
    </xf>
    <xf numFmtId="0" fontId="3" fillId="0" borderId="0" xfId="47" applyFont="1" applyAlignment="1">
      <alignment horizontal="left" vertical="center"/>
    </xf>
    <xf numFmtId="0" fontId="3" fillId="0" borderId="0" xfId="47" applyFont="1" applyAlignment="1">
      <alignment horizontal="center" vertical="center"/>
    </xf>
    <xf numFmtId="0" fontId="3" fillId="0" borderId="5" xfId="47" applyFont="1" applyBorder="1" applyAlignment="1">
      <alignment horizontal="left" vertical="center"/>
    </xf>
    <xf numFmtId="0" fontId="3" fillId="0" borderId="4" xfId="47" applyFont="1" applyBorder="1" applyAlignment="1">
      <alignment horizontal="left" vertical="center"/>
    </xf>
    <xf numFmtId="0" fontId="3" fillId="0" borderId="49" xfId="0" applyFont="1" applyBorder="1" applyAlignment="1">
      <alignment vertical="center" wrapText="1"/>
    </xf>
    <xf numFmtId="0" fontId="53" fillId="0" borderId="47" xfId="52" applyFill="1" applyBorder="1" applyAlignment="1">
      <alignment vertical="center" wrapText="1"/>
    </xf>
    <xf numFmtId="0" fontId="3" fillId="0" borderId="6" xfId="47" applyFont="1" applyBorder="1" applyAlignment="1">
      <alignment horizontal="center" vertical="center"/>
    </xf>
    <xf numFmtId="0" fontId="3" fillId="0" borderId="16" xfId="47" applyFont="1" applyBorder="1" applyAlignment="1">
      <alignment horizontal="center" vertical="center"/>
    </xf>
    <xf numFmtId="0" fontId="3" fillId="0" borderId="2" xfId="0" applyFont="1" applyBorder="1" applyAlignment="1">
      <alignment horizontal="center" vertical="center"/>
    </xf>
    <xf numFmtId="0" fontId="66" fillId="35" borderId="0" xfId="54" applyFill="1" applyAlignment="1">
      <alignment horizontal="center" vertical="center"/>
    </xf>
    <xf numFmtId="0" fontId="66" fillId="0" borderId="2" xfId="54" applyBorder="1" applyAlignment="1">
      <alignment horizontal="center" vertical="center"/>
    </xf>
    <xf numFmtId="0" fontId="66" fillId="35" borderId="2" xfId="54" applyFill="1" applyBorder="1" applyAlignment="1">
      <alignment horizontal="center" vertical="center"/>
    </xf>
    <xf numFmtId="0" fontId="53" fillId="0" borderId="50" xfId="52" applyFill="1" applyBorder="1" applyAlignment="1">
      <alignment vertical="center" wrapText="1"/>
    </xf>
    <xf numFmtId="0" fontId="61" fillId="0" borderId="0" xfId="0" applyFont="1" applyAlignment="1">
      <alignment horizontal="left"/>
    </xf>
    <xf numFmtId="0" fontId="61" fillId="0" borderId="0" xfId="0" applyFont="1" applyAlignment="1">
      <alignment horizontal="justify"/>
    </xf>
    <xf numFmtId="0" fontId="61" fillId="0" borderId="0" xfId="0" applyFont="1" applyAlignment="1">
      <alignment vertical="top"/>
    </xf>
    <xf numFmtId="0" fontId="68" fillId="0" borderId="0" xfId="0" applyFont="1" applyAlignment="1">
      <alignment vertical="center"/>
    </xf>
    <xf numFmtId="0" fontId="61" fillId="0" borderId="25" xfId="0" applyFont="1" applyBorder="1" applyAlignment="1">
      <alignment horizontal="center" vertical="center" wrapText="1"/>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61" fillId="0" borderId="233" xfId="0" applyFont="1" applyBorder="1" applyAlignment="1">
      <alignment horizontal="center" vertical="center"/>
    </xf>
    <xf numFmtId="0" fontId="61" fillId="0" borderId="234"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2" xfId="0" applyFont="1" applyBorder="1" applyAlignment="1">
      <alignment horizontal="center" vertical="center"/>
    </xf>
    <xf numFmtId="0" fontId="61" fillId="0" borderId="235" xfId="0" applyFont="1" applyBorder="1" applyAlignment="1">
      <alignment horizontal="center" vertical="center" wrapText="1"/>
    </xf>
    <xf numFmtId="0" fontId="0" fillId="0" borderId="30" xfId="0" applyBorder="1" applyAlignment="1">
      <alignment horizontal="center" vertical="center" wrapText="1"/>
    </xf>
    <xf numFmtId="0" fontId="61" fillId="0" borderId="28" xfId="0" applyFont="1" applyBorder="1" applyAlignment="1">
      <alignment horizontal="center" vertical="center" wrapText="1"/>
    </xf>
    <xf numFmtId="0" fontId="61" fillId="0" borderId="2" xfId="0" applyFont="1" applyBorder="1" applyAlignment="1">
      <alignment horizontal="justify" vertical="center"/>
    </xf>
    <xf numFmtId="0" fontId="61" fillId="0" borderId="6" xfId="0" applyFont="1" applyBorder="1" applyAlignment="1">
      <alignment horizontal="justify" vertical="center"/>
    </xf>
    <xf numFmtId="0" fontId="61" fillId="0" borderId="236" xfId="0" applyFont="1" applyBorder="1" applyAlignment="1">
      <alignment horizontal="center" vertical="center" wrapText="1"/>
    </xf>
    <xf numFmtId="0" fontId="0" fillId="0" borderId="28" xfId="0" applyBorder="1" applyAlignment="1">
      <alignment horizontal="center" vertical="center" wrapText="1"/>
    </xf>
    <xf numFmtId="0" fontId="61" fillId="0" borderId="2" xfId="0" applyFont="1" applyBorder="1" applyAlignment="1">
      <alignment horizontal="center" vertical="center" wrapText="1"/>
    </xf>
    <xf numFmtId="0" fontId="61" fillId="0" borderId="2" xfId="0" applyFont="1" applyBorder="1" applyAlignment="1">
      <alignment horizontal="justify" vertical="center" wrapText="1"/>
    </xf>
    <xf numFmtId="0" fontId="61" fillId="0" borderId="6" xfId="0" applyFont="1" applyBorder="1" applyAlignment="1">
      <alignment horizontal="justify" vertical="center" wrapText="1"/>
    </xf>
    <xf numFmtId="0" fontId="61" fillId="0" borderId="237" xfId="0" applyFont="1" applyBorder="1" applyAlignment="1">
      <alignment horizontal="justify" vertical="top" wrapText="1"/>
    </xf>
    <xf numFmtId="0" fontId="61" fillId="0" borderId="2" xfId="0" applyFont="1" applyBorder="1" applyAlignment="1">
      <alignment horizontal="justify" vertical="top" wrapText="1"/>
    </xf>
    <xf numFmtId="0" fontId="61" fillId="0" borderId="6" xfId="0" applyFont="1" applyBorder="1" applyAlignment="1">
      <alignment horizontal="center" vertical="center" wrapText="1"/>
    </xf>
    <xf numFmtId="0" fontId="61" fillId="0" borderId="25" xfId="0" applyFont="1" applyBorder="1" applyAlignment="1">
      <alignment horizontal="justify" vertical="top" wrapText="1"/>
    </xf>
    <xf numFmtId="0" fontId="61" fillId="0" borderId="26" xfId="0" applyFont="1" applyBorder="1" applyAlignment="1">
      <alignment horizontal="center" vertical="center" wrapText="1"/>
    </xf>
    <xf numFmtId="0" fontId="61" fillId="0" borderId="26" xfId="0" applyFont="1" applyBorder="1" applyAlignment="1">
      <alignment horizontal="center" vertical="center" wrapText="1" shrinkToFit="1"/>
    </xf>
    <xf numFmtId="0" fontId="61" fillId="0" borderId="26" xfId="0" applyFont="1" applyBorder="1" applyAlignment="1">
      <alignment horizontal="center" vertical="center" shrinkToFit="1"/>
    </xf>
    <xf numFmtId="180" fontId="4" fillId="0" borderId="2" xfId="0" applyNumberFormat="1" applyFont="1" applyBorder="1" applyAlignment="1">
      <alignment horizontal="center" vertical="center" wrapText="1"/>
    </xf>
    <xf numFmtId="0" fontId="3" fillId="0" borderId="27" xfId="0" applyFont="1" applyBorder="1"/>
    <xf numFmtId="0" fontId="61" fillId="0" borderId="3" xfId="0" applyFont="1" applyBorder="1" applyAlignment="1">
      <alignment horizontal="justify" vertical="top" wrapText="1"/>
    </xf>
    <xf numFmtId="0" fontId="61" fillId="0" borderId="4" xfId="0" applyFont="1" applyBorder="1" applyAlignment="1">
      <alignment horizontal="justify" vertical="top" wrapText="1"/>
    </xf>
    <xf numFmtId="0" fontId="61" fillId="0" borderId="17" xfId="0" applyFont="1" applyBorder="1" applyAlignment="1">
      <alignment horizontal="left"/>
    </xf>
    <xf numFmtId="0" fontId="61" fillId="0" borderId="0" xfId="0" applyFont="1"/>
    <xf numFmtId="0" fontId="61" fillId="0" borderId="27" xfId="0" applyFont="1" applyBorder="1" applyAlignment="1">
      <alignment horizontal="justify" vertical="top" wrapText="1"/>
    </xf>
    <xf numFmtId="0" fontId="61" fillId="0" borderId="0" xfId="0" applyFont="1" applyAlignment="1">
      <alignment horizontal="justify" vertical="top" wrapText="1"/>
    </xf>
    <xf numFmtId="0" fontId="61" fillId="0" borderId="16" xfId="0" applyFont="1" applyBorder="1" applyAlignment="1">
      <alignment horizontal="left"/>
    </xf>
    <xf numFmtId="0" fontId="69" fillId="0" borderId="0" xfId="0" applyFont="1" applyAlignment="1">
      <alignment horizontal="left" vertical="center"/>
    </xf>
    <xf numFmtId="0" fontId="3" fillId="0" borderId="226" xfId="0" applyFont="1" applyBorder="1"/>
    <xf numFmtId="0" fontId="66" fillId="33" borderId="0" xfId="54" applyFill="1">
      <alignment vertical="center"/>
    </xf>
    <xf numFmtId="0" fontId="66" fillId="33" borderId="0" xfId="54" applyFill="1" applyAlignment="1">
      <alignment horizontal="right" vertical="center"/>
    </xf>
    <xf numFmtId="0" fontId="66" fillId="33" borderId="0" xfId="54" applyFill="1" applyAlignment="1">
      <alignment horizontal="center" vertical="center"/>
    </xf>
    <xf numFmtId="0" fontId="71" fillId="33" borderId="0" xfId="54" applyFont="1" applyFill="1" applyAlignment="1">
      <alignment horizontal="center" vertical="center"/>
    </xf>
    <xf numFmtId="0" fontId="66" fillId="33" borderId="0" xfId="54" applyFill="1" applyAlignment="1">
      <alignment horizontal="center" vertical="center" shrinkToFit="1"/>
    </xf>
    <xf numFmtId="0" fontId="66" fillId="33" borderId="27" xfId="54" applyFill="1" applyBorder="1" applyAlignment="1">
      <alignment horizontal="center" vertical="center"/>
    </xf>
    <xf numFmtId="0" fontId="72" fillId="33" borderId="0" xfId="54" applyFont="1" applyFill="1">
      <alignment vertical="center"/>
    </xf>
    <xf numFmtId="0" fontId="66" fillId="33" borderId="2" xfId="54" applyFill="1" applyBorder="1">
      <alignment vertical="center"/>
    </xf>
    <xf numFmtId="182" fontId="66" fillId="0" borderId="30" xfId="54" applyNumberFormat="1" applyBorder="1" applyAlignment="1">
      <alignment horizontal="center" vertical="center"/>
    </xf>
    <xf numFmtId="0" fontId="74" fillId="33" borderId="46" xfId="54" applyFont="1" applyFill="1" applyBorder="1" applyAlignment="1">
      <alignment vertical="center" wrapText="1"/>
    </xf>
    <xf numFmtId="38" fontId="73" fillId="35" borderId="46" xfId="56" applyFont="1" applyFill="1" applyBorder="1">
      <alignment vertical="center"/>
    </xf>
    <xf numFmtId="0" fontId="66" fillId="33" borderId="46" xfId="54" applyFill="1" applyBorder="1">
      <alignment vertical="center"/>
    </xf>
    <xf numFmtId="0" fontId="66" fillId="0" borderId="2" xfId="54" applyBorder="1">
      <alignment vertical="center"/>
    </xf>
    <xf numFmtId="0" fontId="66" fillId="33" borderId="28" xfId="54" applyFill="1" applyBorder="1" applyAlignment="1">
      <alignment horizontal="center" vertical="center"/>
    </xf>
    <xf numFmtId="0" fontId="74" fillId="33" borderId="49" xfId="54" applyFont="1" applyFill="1" applyBorder="1" applyAlignment="1">
      <alignment vertical="center" wrapText="1"/>
    </xf>
    <xf numFmtId="38" fontId="73" fillId="35" borderId="49" xfId="56" applyFont="1" applyFill="1" applyBorder="1">
      <alignment vertical="center"/>
    </xf>
    <xf numFmtId="0" fontId="66" fillId="33" borderId="49" xfId="54" applyFill="1" applyBorder="1">
      <alignment vertical="center"/>
    </xf>
    <xf numFmtId="182" fontId="66" fillId="33" borderId="30" xfId="54" applyNumberFormat="1" applyFill="1" applyBorder="1" applyAlignment="1">
      <alignment horizontal="center" vertical="center"/>
    </xf>
    <xf numFmtId="0" fontId="74" fillId="33" borderId="51" xfId="54" applyFont="1" applyFill="1" applyBorder="1" applyAlignment="1">
      <alignment vertical="center" wrapText="1"/>
    </xf>
    <xf numFmtId="38" fontId="73" fillId="35" borderId="51" xfId="56" applyFont="1" applyFill="1" applyBorder="1">
      <alignment vertical="center"/>
    </xf>
    <xf numFmtId="0" fontId="66" fillId="33" borderId="51" xfId="54" applyFill="1" applyBorder="1">
      <alignment vertical="center"/>
    </xf>
    <xf numFmtId="0" fontId="66" fillId="33" borderId="4" xfId="54" applyFill="1" applyBorder="1" applyAlignment="1">
      <alignment horizontal="center" vertical="center"/>
    </xf>
    <xf numFmtId="183" fontId="6" fillId="33" borderId="4" xfId="56" applyNumberFormat="1" applyFont="1" applyFill="1" applyBorder="1" applyAlignment="1">
      <alignment horizontal="center" vertical="center"/>
    </xf>
    <xf numFmtId="0" fontId="66" fillId="33" borderId="4" xfId="54" applyFill="1" applyBorder="1" applyAlignment="1">
      <alignment vertical="center" wrapText="1"/>
    </xf>
    <xf numFmtId="38" fontId="6" fillId="33" borderId="4" xfId="56" applyFont="1" applyFill="1" applyBorder="1">
      <alignment vertical="center"/>
    </xf>
    <xf numFmtId="0" fontId="66" fillId="33" borderId="4" xfId="54" applyFill="1" applyBorder="1">
      <alignment vertical="center"/>
    </xf>
    <xf numFmtId="38" fontId="6" fillId="33" borderId="5" xfId="56" applyFont="1" applyFill="1" applyBorder="1">
      <alignment vertical="center"/>
    </xf>
    <xf numFmtId="0" fontId="66" fillId="33" borderId="5" xfId="54" applyFill="1" applyBorder="1">
      <alignment vertical="center"/>
    </xf>
    <xf numFmtId="176" fontId="66" fillId="33" borderId="7" xfId="54" applyNumberFormat="1" applyFill="1" applyBorder="1" applyAlignment="1">
      <alignment horizontal="center" vertical="center"/>
    </xf>
    <xf numFmtId="0" fontId="66" fillId="33" borderId="17" xfId="54" applyFill="1" applyBorder="1">
      <alignment vertical="center"/>
    </xf>
    <xf numFmtId="179" fontId="73" fillId="33" borderId="0" xfId="55" applyNumberFormat="1" applyFont="1" applyFill="1" applyBorder="1" applyAlignment="1">
      <alignment horizontal="center" vertical="center"/>
    </xf>
    <xf numFmtId="0" fontId="75" fillId="33" borderId="46" xfId="54" applyFont="1" applyFill="1" applyBorder="1" applyAlignment="1">
      <alignment vertical="center" wrapText="1"/>
    </xf>
    <xf numFmtId="0" fontId="66" fillId="35" borderId="28" xfId="54" applyFill="1" applyBorder="1" applyAlignment="1">
      <alignment horizontal="center" vertical="center"/>
    </xf>
    <xf numFmtId="0" fontId="75" fillId="33" borderId="49" xfId="54" applyFont="1" applyFill="1" applyBorder="1" applyAlignment="1">
      <alignment vertical="center" wrapText="1"/>
    </xf>
    <xf numFmtId="182" fontId="66" fillId="35" borderId="30" xfId="54" applyNumberFormat="1" applyFill="1" applyBorder="1" applyAlignment="1">
      <alignment horizontal="center" vertical="center"/>
    </xf>
    <xf numFmtId="0" fontId="75" fillId="33" borderId="51" xfId="54" applyFont="1" applyFill="1" applyBorder="1" applyAlignment="1">
      <alignment vertical="center" wrapText="1"/>
    </xf>
    <xf numFmtId="0" fontId="66" fillId="33" borderId="0" xfId="54" applyFill="1" applyAlignment="1">
      <alignment horizontal="left" vertical="center"/>
    </xf>
    <xf numFmtId="0" fontId="66" fillId="33" borderId="16" xfId="54" applyFill="1" applyBorder="1">
      <alignment vertical="center"/>
    </xf>
    <xf numFmtId="0" fontId="3" fillId="33" borderId="2" xfId="47" applyFont="1" applyFill="1" applyBorder="1" applyAlignment="1">
      <alignment horizontal="left" vertical="center"/>
    </xf>
    <xf numFmtId="0" fontId="28" fillId="0" borderId="0" xfId="47" applyFont="1" applyAlignment="1">
      <alignment horizontal="left" vertical="top"/>
    </xf>
    <xf numFmtId="0" fontId="28" fillId="0" borderId="0" xfId="47" applyFont="1" applyAlignment="1">
      <alignment horizontal="left" vertical="center"/>
    </xf>
    <xf numFmtId="0" fontId="28" fillId="0" borderId="0" xfId="47" applyFont="1" applyAlignment="1">
      <alignment horizontal="right" vertical="top"/>
    </xf>
    <xf numFmtId="0" fontId="28" fillId="0" borderId="0" xfId="47" applyFont="1" applyAlignment="1">
      <alignment horizontal="center" vertical="top"/>
    </xf>
    <xf numFmtId="0" fontId="28" fillId="0" borderId="0" xfId="47" applyFont="1" applyAlignment="1">
      <alignment vertical="top"/>
    </xf>
    <xf numFmtId="0" fontId="28" fillId="0" borderId="11" xfId="47" applyFont="1" applyBorder="1" applyAlignment="1">
      <alignment horizontal="center" vertical="top"/>
    </xf>
    <xf numFmtId="0" fontId="28" fillId="0" borderId="9" xfId="47" applyFont="1" applyBorder="1" applyAlignment="1">
      <alignment horizontal="center" vertical="top"/>
    </xf>
    <xf numFmtId="0" fontId="28" fillId="0" borderId="223" xfId="47" applyFont="1" applyBorder="1" applyAlignment="1">
      <alignment horizontal="center" vertical="top"/>
    </xf>
    <xf numFmtId="0" fontId="28" fillId="0" borderId="6" xfId="47" applyFont="1" applyBorder="1" applyAlignment="1">
      <alignment horizontal="left" vertical="center"/>
    </xf>
    <xf numFmtId="0" fontId="28" fillId="0" borderId="7" xfId="47" applyFont="1" applyBorder="1" applyAlignment="1">
      <alignment horizontal="left" vertical="center"/>
    </xf>
    <xf numFmtId="0" fontId="28" fillId="0" borderId="8" xfId="47" applyFont="1" applyBorder="1" applyAlignment="1">
      <alignment horizontal="left" vertical="center"/>
    </xf>
    <xf numFmtId="0" fontId="28" fillId="0" borderId="4" xfId="47" applyFont="1" applyBorder="1" applyAlignment="1">
      <alignment horizontal="left" vertical="center"/>
    </xf>
    <xf numFmtId="0" fontId="28" fillId="0" borderId="5" xfId="47" applyFont="1" applyBorder="1" applyAlignment="1">
      <alignment horizontal="left" vertical="center"/>
    </xf>
    <xf numFmtId="0" fontId="28" fillId="0" borderId="232" xfId="47" applyFont="1" applyBorder="1" applyAlignment="1">
      <alignment horizontal="left" vertical="top"/>
    </xf>
    <xf numFmtId="0" fontId="28" fillId="0" borderId="5" xfId="47" applyFont="1" applyBorder="1" applyAlignment="1">
      <alignment horizontal="left" vertical="top"/>
    </xf>
    <xf numFmtId="0" fontId="28" fillId="0" borderId="4" xfId="47" applyFont="1" applyBorder="1" applyAlignment="1">
      <alignment horizontal="left" vertical="top"/>
    </xf>
    <xf numFmtId="0" fontId="53" fillId="0" borderId="2" xfId="52" applyFill="1" applyBorder="1" applyAlignment="1">
      <alignment horizontal="left" vertical="center"/>
    </xf>
    <xf numFmtId="0" fontId="3" fillId="0" borderId="2" xfId="0" applyFont="1" applyBorder="1" applyAlignment="1">
      <alignment horizontal="left" vertical="center" shrinkToFit="1"/>
    </xf>
    <xf numFmtId="0" fontId="53" fillId="0" borderId="2" xfId="52" applyFill="1" applyBorder="1" applyAlignment="1">
      <alignment vertical="center" wrapText="1"/>
    </xf>
    <xf numFmtId="0" fontId="53" fillId="0" borderId="2" xfId="52" applyFill="1" applyBorder="1" applyAlignment="1">
      <alignment vertical="center"/>
    </xf>
    <xf numFmtId="0" fontId="3" fillId="33" borderId="2" xfId="47" applyFont="1" applyFill="1" applyBorder="1" applyAlignment="1">
      <alignment vertical="center"/>
    </xf>
    <xf numFmtId="0" fontId="3" fillId="33" borderId="2" xfId="47" applyFont="1" applyFill="1" applyBorder="1" applyAlignment="1">
      <alignment horizontal="left" vertical="center" shrinkToFit="1"/>
    </xf>
    <xf numFmtId="0" fontId="3" fillId="33" borderId="2" xfId="47" applyFont="1" applyFill="1" applyBorder="1" applyAlignment="1">
      <alignment horizontal="left" vertical="center" wrapText="1"/>
    </xf>
    <xf numFmtId="0" fontId="3" fillId="33" borderId="2" xfId="47" applyFont="1" applyFill="1" applyBorder="1" applyAlignment="1">
      <alignment vertical="center" wrapText="1"/>
    </xf>
    <xf numFmtId="0" fontId="76" fillId="0" borderId="2" xfId="52"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47" applyFont="1" applyAlignment="1">
      <alignment horizontal="right" vertical="center"/>
    </xf>
    <xf numFmtId="0" fontId="3" fillId="0" borderId="0" xfId="47" applyFont="1" applyAlignment="1">
      <alignment horizontal="center" vertical="center" wrapText="1"/>
    </xf>
    <xf numFmtId="0" fontId="3" fillId="0" borderId="7" xfId="47" applyFont="1" applyBorder="1" applyAlignment="1">
      <alignment horizontal="left" vertical="center"/>
    </xf>
    <xf numFmtId="0" fontId="3" fillId="0" borderId="8" xfId="47" applyFont="1" applyBorder="1" applyAlignment="1">
      <alignment horizontal="left" vertical="center"/>
    </xf>
    <xf numFmtId="0" fontId="3" fillId="0" borderId="7" xfId="47" applyFont="1" applyBorder="1" applyAlignment="1">
      <alignment vertical="center"/>
    </xf>
    <xf numFmtId="0" fontId="61" fillId="0" borderId="7" xfId="47" applyFont="1" applyBorder="1" applyAlignment="1">
      <alignment vertical="center"/>
    </xf>
    <xf numFmtId="0" fontId="61" fillId="0" borderId="8" xfId="47" applyFont="1" applyBorder="1" applyAlignment="1">
      <alignment vertical="center"/>
    </xf>
    <xf numFmtId="0" fontId="3" fillId="0" borderId="0" xfId="47" applyFont="1"/>
    <xf numFmtId="0" fontId="3" fillId="0" borderId="3" xfId="47" applyFont="1" applyBorder="1" applyAlignment="1">
      <alignment horizontal="left" vertical="center"/>
    </xf>
    <xf numFmtId="0" fontId="3" fillId="0" borderId="4" xfId="47" applyFont="1" applyBorder="1" applyAlignment="1">
      <alignment vertical="center"/>
    </xf>
    <xf numFmtId="0" fontId="61" fillId="0" borderId="4" xfId="47" applyFont="1" applyBorder="1" applyAlignment="1">
      <alignment vertical="center"/>
    </xf>
    <xf numFmtId="0" fontId="61" fillId="0" borderId="1" xfId="47" applyFont="1" applyBorder="1" applyAlignment="1">
      <alignment vertical="center"/>
    </xf>
    <xf numFmtId="0" fontId="3" fillId="0" borderId="17" xfId="47" applyFont="1" applyBorder="1" applyAlignment="1">
      <alignment horizontal="left" vertical="center"/>
    </xf>
    <xf numFmtId="0" fontId="3" fillId="0" borderId="0" xfId="47" applyFont="1" applyAlignment="1">
      <alignment vertical="center"/>
    </xf>
    <xf numFmtId="0" fontId="61" fillId="0" borderId="0" xfId="47" applyFont="1" applyAlignment="1">
      <alignment vertical="center"/>
    </xf>
    <xf numFmtId="0" fontId="61" fillId="0" borderId="27" xfId="47" applyFont="1" applyBorder="1" applyAlignment="1">
      <alignment vertical="center"/>
    </xf>
    <xf numFmtId="0" fontId="3" fillId="0" borderId="16" xfId="47" applyFont="1" applyBorder="1" applyAlignment="1">
      <alignment horizontal="left" vertical="center"/>
    </xf>
    <xf numFmtId="0" fontId="3" fillId="0" borderId="15" xfId="47" applyFont="1" applyBorder="1" applyAlignment="1">
      <alignment horizontal="left" vertical="center"/>
    </xf>
    <xf numFmtId="0" fontId="3" fillId="0" borderId="5" xfId="47" applyFont="1" applyBorder="1" applyAlignment="1">
      <alignment vertical="center"/>
    </xf>
    <xf numFmtId="0" fontId="61" fillId="0" borderId="5" xfId="47" applyFont="1" applyBorder="1" applyAlignment="1">
      <alignment vertical="center"/>
    </xf>
    <xf numFmtId="0" fontId="61" fillId="0" borderId="15" xfId="47" applyFont="1" applyBorder="1" applyAlignment="1">
      <alignment vertical="center"/>
    </xf>
    <xf numFmtId="179" fontId="3" fillId="0" borderId="17" xfId="47" applyNumberFormat="1" applyFont="1" applyBorder="1" applyAlignment="1">
      <alignment horizontal="center" vertical="center"/>
    </xf>
    <xf numFmtId="0" fontId="63" fillId="0" borderId="0" xfId="47" applyFont="1" applyAlignment="1">
      <alignment horizontal="center" vertical="center"/>
    </xf>
    <xf numFmtId="0" fontId="3" fillId="0" borderId="27" xfId="47" applyFont="1" applyBorder="1" applyAlignment="1">
      <alignment vertical="center"/>
    </xf>
    <xf numFmtId="0" fontId="3" fillId="0" borderId="2" xfId="47" applyFont="1" applyBorder="1" applyAlignment="1">
      <alignment horizontal="center" vertical="center"/>
    </xf>
    <xf numFmtId="0" fontId="3" fillId="0" borderId="17" xfId="47" applyFont="1" applyBorder="1" applyAlignment="1">
      <alignment vertical="center"/>
    </xf>
    <xf numFmtId="0" fontId="61" fillId="0" borderId="7" xfId="47" applyFont="1" applyBorder="1" applyAlignment="1">
      <alignment horizontal="left" vertical="center"/>
    </xf>
    <xf numFmtId="179" fontId="3" fillId="0" borderId="0" xfId="47" applyNumberFormat="1" applyFont="1" applyAlignment="1">
      <alignment vertical="center"/>
    </xf>
    <xf numFmtId="179" fontId="3" fillId="0" borderId="5" xfId="47" applyNumberFormat="1" applyFont="1" applyBorder="1" applyAlignment="1">
      <alignment vertical="center"/>
    </xf>
    <xf numFmtId="0" fontId="3" fillId="0" borderId="15" xfId="47" applyFont="1" applyBorder="1" applyAlignment="1">
      <alignment vertical="center"/>
    </xf>
    <xf numFmtId="0" fontId="3" fillId="0" borderId="1" xfId="47" applyFont="1" applyBorder="1" applyAlignment="1">
      <alignment vertical="center"/>
    </xf>
    <xf numFmtId="0" fontId="62" fillId="0" borderId="27" xfId="47" applyFont="1" applyBorder="1" applyAlignment="1">
      <alignment vertical="center" shrinkToFit="1"/>
    </xf>
    <xf numFmtId="0" fontId="3" fillId="0" borderId="28" xfId="47" applyFont="1" applyBorder="1" applyAlignment="1">
      <alignment horizontal="center" vertical="center"/>
    </xf>
    <xf numFmtId="0" fontId="61" fillId="0" borderId="16" xfId="47" applyFont="1" applyBorder="1" applyAlignment="1">
      <alignment horizontal="left" vertical="center"/>
    </xf>
    <xf numFmtId="0" fontId="61" fillId="0" borderId="6" xfId="47" applyFont="1" applyBorder="1" applyAlignment="1">
      <alignment horizontal="left" vertical="center"/>
    </xf>
    <xf numFmtId="0" fontId="3" fillId="0" borderId="5" xfId="47" applyFont="1" applyBorder="1"/>
    <xf numFmtId="0" fontId="3" fillId="0" borderId="4" xfId="47" applyFont="1" applyBorder="1"/>
    <xf numFmtId="0" fontId="3" fillId="0" borderId="0" xfId="47" applyFont="1" applyAlignment="1">
      <alignment horizontal="center"/>
    </xf>
    <xf numFmtId="0" fontId="3" fillId="33" borderId="25" xfId="47" applyFont="1" applyFill="1" applyBorder="1" applyAlignment="1">
      <alignment horizontal="left" vertical="center" wrapText="1"/>
    </xf>
    <xf numFmtId="0" fontId="3" fillId="0" borderId="4" xfId="47" applyFont="1" applyBorder="1" applyAlignment="1">
      <alignment vertical="center" wrapText="1"/>
    </xf>
    <xf numFmtId="0" fontId="3" fillId="0" borderId="0" xfId="47" applyFont="1" applyAlignment="1">
      <alignment vertical="center" wrapText="1"/>
    </xf>
    <xf numFmtId="0" fontId="3" fillId="0" borderId="27" xfId="47" applyFont="1" applyBorder="1"/>
    <xf numFmtId="0" fontId="3" fillId="0" borderId="16" xfId="47" applyFont="1" applyBorder="1" applyAlignment="1">
      <alignment horizontal="center" vertical="center" textRotation="255" wrapText="1"/>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3" fillId="0" borderId="6" xfId="47" applyFont="1" applyBorder="1" applyAlignment="1">
      <alignment horizontal="center" vertical="center" textRotation="255"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1" xfId="47" applyFont="1" applyBorder="1" applyAlignment="1">
      <alignment horizontal="left" wrapText="1"/>
    </xf>
    <xf numFmtId="0" fontId="3" fillId="0" borderId="9" xfId="47" applyFont="1" applyBorder="1" applyAlignment="1">
      <alignment horizontal="justify" wrapText="1"/>
    </xf>
    <xf numFmtId="0" fontId="3" fillId="0" borderId="9" xfId="47" applyFont="1" applyBorder="1"/>
    <xf numFmtId="0" fontId="3" fillId="0" borderId="223" xfId="47" applyFont="1" applyBorder="1"/>
    <xf numFmtId="0" fontId="3" fillId="0" borderId="0" xfId="47" applyFont="1" applyAlignment="1">
      <alignment horizontal="left"/>
    </xf>
    <xf numFmtId="0" fontId="3" fillId="0" borderId="0" xfId="44" applyFont="1" applyAlignment="1">
      <alignment horizontal="left"/>
    </xf>
    <xf numFmtId="0" fontId="25" fillId="0" borderId="0" xfId="0" applyFont="1" applyAlignment="1">
      <alignment horizontal="center" vertical="center"/>
    </xf>
    <xf numFmtId="0" fontId="25" fillId="0" borderId="0" xfId="0" applyFont="1" applyAlignment="1">
      <alignment horizontal="left" vertical="center"/>
    </xf>
    <xf numFmtId="0" fontId="45" fillId="0" borderId="0" xfId="0" applyFont="1" applyAlignment="1">
      <alignment horizontal="left" vertical="center"/>
    </xf>
    <xf numFmtId="0" fontId="25" fillId="0" borderId="8" xfId="0" applyFont="1" applyBorder="1" applyAlignment="1">
      <alignment horizontal="center" vertical="center"/>
    </xf>
    <xf numFmtId="0" fontId="25" fillId="0" borderId="29" xfId="0" applyFont="1" applyBorder="1" applyAlignment="1">
      <alignment horizontal="center" vertical="center"/>
    </xf>
    <xf numFmtId="0" fontId="25" fillId="0" borderId="9" xfId="0" applyFont="1" applyBorder="1" applyAlignment="1">
      <alignment horizontal="center" vertical="center"/>
    </xf>
    <xf numFmtId="0" fontId="25" fillId="0" borderId="3" xfId="0" applyFont="1" applyBorder="1" applyAlignment="1">
      <alignment vertical="center"/>
    </xf>
    <xf numFmtId="0" fontId="25" fillId="0" borderId="1" xfId="0" applyFont="1" applyBorder="1" applyAlignment="1">
      <alignment horizontal="center" vertical="center"/>
    </xf>
    <xf numFmtId="0" fontId="25" fillId="0" borderId="25" xfId="0" applyFont="1" applyBorder="1" applyAlignment="1">
      <alignment vertical="center"/>
    </xf>
    <xf numFmtId="0" fontId="25" fillId="0" borderId="3" xfId="0" applyFont="1" applyBorder="1" applyAlignment="1">
      <alignment horizontal="left" vertical="center"/>
    </xf>
    <xf numFmtId="0" fontId="25" fillId="0" borderId="1" xfId="0" applyFont="1" applyBorder="1" applyAlignment="1">
      <alignment vertical="center"/>
    </xf>
    <xf numFmtId="0" fontId="25" fillId="0" borderId="3" xfId="0" applyFont="1" applyBorder="1" applyAlignment="1">
      <alignment horizontal="center" vertical="center"/>
    </xf>
    <xf numFmtId="0" fontId="25" fillId="0" borderId="53" xfId="0" applyFont="1" applyBorder="1" applyAlignment="1">
      <alignment horizontal="left" vertical="center" wrapText="1"/>
    </xf>
    <xf numFmtId="0" fontId="78" fillId="0" borderId="228" xfId="0" applyFont="1" applyBorder="1" applyAlignment="1">
      <alignment horizontal="center" vertical="center"/>
    </xf>
    <xf numFmtId="0" fontId="25" fillId="0" borderId="226" xfId="0" applyFont="1" applyBorder="1" applyAlignment="1">
      <alignment vertical="center"/>
    </xf>
    <xf numFmtId="0" fontId="78" fillId="0" borderId="226" xfId="0" applyFont="1" applyBorder="1" applyAlignment="1">
      <alignment vertical="center"/>
    </xf>
    <xf numFmtId="0" fontId="78" fillId="0" borderId="0" xfId="0" applyFont="1" applyAlignment="1">
      <alignment horizontal="center" vertical="center"/>
    </xf>
    <xf numFmtId="0" fontId="25" fillId="0" borderId="224" xfId="0" applyFont="1" applyBorder="1" applyAlignment="1">
      <alignment vertical="center"/>
    </xf>
    <xf numFmtId="0" fontId="78" fillId="0" borderId="3" xfId="0" applyFont="1" applyBorder="1" applyAlignment="1">
      <alignment horizontal="center" vertical="center"/>
    </xf>
    <xf numFmtId="0" fontId="25" fillId="0" borderId="4" xfId="0" applyFont="1" applyBorder="1" applyAlignment="1">
      <alignment vertical="center"/>
    </xf>
    <xf numFmtId="0" fontId="25" fillId="0" borderId="1" xfId="0" applyFont="1" applyBorder="1" applyAlignment="1">
      <alignment vertical="top"/>
    </xf>
    <xf numFmtId="0" fontId="25" fillId="0" borderId="17" xfId="0" applyFont="1" applyBorder="1" applyAlignment="1">
      <alignment vertical="center"/>
    </xf>
    <xf numFmtId="0" fontId="25" fillId="0" borderId="27" xfId="0" applyFont="1" applyBorder="1" applyAlignment="1">
      <alignment horizontal="center" vertical="center"/>
    </xf>
    <xf numFmtId="0" fontId="25" fillId="0" borderId="30" xfId="0" applyFont="1" applyBorder="1" applyAlignment="1">
      <alignment vertical="center"/>
    </xf>
    <xf numFmtId="0" fontId="25" fillId="0" borderId="17" xfId="0" applyFont="1" applyBorder="1" applyAlignment="1">
      <alignment horizontal="left" vertical="center"/>
    </xf>
    <xf numFmtId="0" fontId="25" fillId="0" borderId="27" xfId="0" applyFont="1" applyBorder="1" applyAlignment="1">
      <alignment vertical="center" wrapText="1"/>
    </xf>
    <xf numFmtId="0" fontId="25" fillId="0" borderId="17" xfId="0" applyFont="1" applyBorder="1" applyAlignment="1">
      <alignment horizontal="left" vertical="center" wrapText="1"/>
    </xf>
    <xf numFmtId="0" fontId="25" fillId="0" borderId="27" xfId="0" applyFont="1" applyBorder="1" applyAlignment="1">
      <alignment vertical="center"/>
    </xf>
    <xf numFmtId="0" fontId="25" fillId="0" borderId="57" xfId="0" applyFont="1" applyBorder="1" applyAlignment="1">
      <alignment vertical="center"/>
    </xf>
    <xf numFmtId="0" fontId="78" fillId="0" borderId="57" xfId="0" applyFont="1" applyBorder="1" applyAlignment="1">
      <alignment horizontal="center" vertical="center"/>
    </xf>
    <xf numFmtId="0" fontId="25" fillId="0" borderId="56" xfId="0" applyFont="1" applyBorder="1" applyAlignment="1">
      <alignment vertical="center"/>
    </xf>
    <xf numFmtId="0" fontId="78" fillId="0" borderId="56" xfId="0" applyFont="1" applyBorder="1" applyAlignment="1">
      <alignment vertical="center"/>
    </xf>
    <xf numFmtId="0" fontId="25" fillId="0" borderId="56" xfId="0" applyFont="1" applyBorder="1" applyAlignment="1">
      <alignment horizontal="left" vertical="center" wrapText="1"/>
    </xf>
    <xf numFmtId="0" fontId="78" fillId="0" borderId="56" xfId="0" applyFont="1" applyBorder="1" applyAlignment="1">
      <alignment horizontal="center" vertical="center"/>
    </xf>
    <xf numFmtId="0" fontId="78" fillId="0" borderId="56" xfId="0" applyFont="1" applyBorder="1" applyAlignment="1">
      <alignment horizontal="left" vertical="center"/>
    </xf>
    <xf numFmtId="0" fontId="78" fillId="0" borderId="55" xfId="0" applyFont="1" applyBorder="1" applyAlignment="1">
      <alignment horizontal="left" vertical="center"/>
    </xf>
    <xf numFmtId="0" fontId="78" fillId="0" borderId="17" xfId="0" applyFont="1" applyBorder="1" applyAlignment="1">
      <alignment horizontal="center" vertical="center"/>
    </xf>
    <xf numFmtId="0" fontId="25" fillId="0" borderId="0" xfId="0" applyFont="1" applyAlignment="1">
      <alignment vertical="center"/>
    </xf>
    <xf numFmtId="0" fontId="25" fillId="0" borderId="27" xfId="0" applyFont="1" applyBorder="1" applyAlignment="1">
      <alignment vertical="top"/>
    </xf>
    <xf numFmtId="0" fontId="25" fillId="0" borderId="17" xfId="0" applyFont="1" applyBorder="1" applyAlignment="1">
      <alignment horizontal="center" vertical="center"/>
    </xf>
    <xf numFmtId="0" fontId="78" fillId="0" borderId="31" xfId="0" applyFont="1" applyBorder="1" applyAlignment="1">
      <alignment horizontal="center" vertical="center"/>
    </xf>
    <xf numFmtId="0" fontId="25" fillId="0" borderId="32" xfId="0" applyFont="1" applyBorder="1" applyAlignment="1">
      <alignment horizontal="left" vertical="center"/>
    </xf>
    <xf numFmtId="0" fontId="78" fillId="0" borderId="32" xfId="0" applyFont="1" applyBorder="1" applyAlignment="1">
      <alignment horizontal="center" vertical="center"/>
    </xf>
    <xf numFmtId="0" fontId="78" fillId="0" borderId="17" xfId="0" applyFont="1" applyBorder="1" applyAlignment="1">
      <alignment vertical="top"/>
    </xf>
    <xf numFmtId="0" fontId="78" fillId="0" borderId="225" xfId="0" applyFont="1" applyBorder="1" applyAlignment="1">
      <alignment horizontal="center" vertical="center"/>
    </xf>
    <xf numFmtId="0" fontId="25" fillId="0" borderId="226" xfId="0" applyFont="1" applyBorder="1" applyAlignment="1">
      <alignment horizontal="left" vertical="center"/>
    </xf>
    <xf numFmtId="0" fontId="78" fillId="0" borderId="226" xfId="0" applyFont="1" applyBorder="1" applyAlignment="1">
      <alignment horizontal="center" vertical="center"/>
    </xf>
    <xf numFmtId="0" fontId="78" fillId="0" borderId="229" xfId="0" applyFont="1" applyBorder="1" applyAlignment="1">
      <alignment horizontal="center" vertical="center"/>
    </xf>
    <xf numFmtId="0" fontId="25" fillId="0" borderId="13" xfId="0" applyFont="1" applyBorder="1" applyAlignment="1">
      <alignment vertical="center"/>
    </xf>
    <xf numFmtId="0" fontId="25" fillId="0" borderId="55" xfId="0" applyFont="1" applyBorder="1" applyAlignment="1">
      <alignment vertical="center"/>
    </xf>
    <xf numFmtId="0" fontId="78" fillId="0" borderId="32" xfId="0" applyFont="1" applyBorder="1" applyAlignment="1">
      <alignment vertical="center"/>
    </xf>
    <xf numFmtId="0" fontId="78" fillId="0" borderId="33" xfId="0" applyFont="1" applyBorder="1" applyAlignment="1">
      <alignment vertical="center"/>
    </xf>
    <xf numFmtId="0" fontId="25" fillId="0" borderId="0" xfId="0" applyFont="1" applyAlignment="1">
      <alignment vertical="top"/>
    </xf>
    <xf numFmtId="0" fontId="78" fillId="0" borderId="226" xfId="0" applyFont="1" applyBorder="1" applyAlignment="1">
      <alignment horizontal="left" vertical="center"/>
    </xf>
    <xf numFmtId="0" fontId="78" fillId="0" borderId="224" xfId="0" applyFont="1" applyBorder="1" applyAlignment="1">
      <alignment horizontal="left" vertical="center"/>
    </xf>
    <xf numFmtId="0" fontId="78" fillId="0" borderId="0" xfId="0" applyFont="1" applyAlignment="1">
      <alignment vertical="top"/>
    </xf>
    <xf numFmtId="0" fontId="78" fillId="0" borderId="27" xfId="0" applyFont="1" applyBorder="1" applyAlignment="1">
      <alignment vertical="top"/>
    </xf>
    <xf numFmtId="0" fontId="25" fillId="0" borderId="16" xfId="0" applyFont="1" applyBorder="1" applyAlignment="1">
      <alignment vertical="center"/>
    </xf>
    <xf numFmtId="0" fontId="25" fillId="0" borderId="15" xfId="0" applyFont="1" applyBorder="1" applyAlignment="1">
      <alignment horizontal="center" vertical="center"/>
    </xf>
    <xf numFmtId="0" fontId="25" fillId="0" borderId="28" xfId="0" applyFont="1" applyBorder="1" applyAlignment="1">
      <alignment vertical="center"/>
    </xf>
    <xf numFmtId="0" fontId="25" fillId="0" borderId="16" xfId="0" applyFont="1" applyBorder="1" applyAlignment="1">
      <alignment horizontal="left" vertical="center"/>
    </xf>
    <xf numFmtId="0" fontId="25" fillId="0" borderId="15" xfId="0" applyFont="1" applyBorder="1" applyAlignment="1">
      <alignment vertical="center" wrapText="1"/>
    </xf>
    <xf numFmtId="0" fontId="25" fillId="0" borderId="16" xfId="0" applyFont="1" applyBorder="1" applyAlignment="1">
      <alignment horizontal="left" vertical="center" wrapText="1"/>
    </xf>
    <xf numFmtId="0" fontId="25" fillId="0" borderId="15" xfId="0" applyFont="1" applyBorder="1" applyAlignment="1">
      <alignment vertical="center"/>
    </xf>
    <xf numFmtId="0" fontId="25" fillId="0" borderId="52" xfId="0" applyFont="1" applyBorder="1" applyAlignment="1">
      <alignment horizontal="left" vertical="center" wrapText="1"/>
    </xf>
    <xf numFmtId="0" fontId="78" fillId="0" borderId="12" xfId="0" applyFont="1" applyBorder="1" applyAlignment="1">
      <alignment horizontal="center" vertical="center"/>
    </xf>
    <xf numFmtId="0" fontId="78" fillId="0" borderId="13" xfId="0" applyFont="1" applyBorder="1" applyAlignment="1">
      <alignment horizontal="center" vertical="center"/>
    </xf>
    <xf numFmtId="0" fontId="79" fillId="0" borderId="13" xfId="0" applyFont="1" applyBorder="1" applyAlignment="1">
      <alignment vertical="center"/>
    </xf>
    <xf numFmtId="0" fontId="25" fillId="0" borderId="5" xfId="0" applyFont="1" applyBorder="1" applyAlignment="1">
      <alignment vertical="center"/>
    </xf>
    <xf numFmtId="0" fontId="80" fillId="0" borderId="13" xfId="0" applyFont="1" applyBorder="1" applyAlignment="1">
      <alignment vertical="center"/>
    </xf>
    <xf numFmtId="0" fontId="78" fillId="0" borderId="13" xfId="0" applyFont="1" applyBorder="1" applyAlignment="1">
      <alignment horizontal="left" vertical="center"/>
    </xf>
    <xf numFmtId="0" fontId="78" fillId="0" borderId="14" xfId="0" applyFont="1" applyBorder="1" applyAlignment="1">
      <alignment horizontal="left" vertical="center"/>
    </xf>
    <xf numFmtId="0" fontId="25" fillId="0" borderId="5" xfId="0"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25" fillId="0" borderId="231" xfId="0" applyFont="1" applyBorder="1" applyAlignment="1">
      <alignment horizontal="left" vertical="center"/>
    </xf>
    <xf numFmtId="0" fontId="25" fillId="0" borderId="226" xfId="0" applyFont="1" applyBorder="1" applyAlignment="1">
      <alignment horizontal="left" vertical="center" wrapText="1"/>
    </xf>
    <xf numFmtId="0" fontId="25" fillId="0" borderId="224" xfId="0" applyFont="1" applyBorder="1" applyAlignment="1">
      <alignment horizontal="left" vertical="center"/>
    </xf>
    <xf numFmtId="0" fontId="25" fillId="0" borderId="0" xfId="0" applyFont="1" applyAlignment="1">
      <alignment horizontal="left" vertical="center" wrapText="1"/>
    </xf>
    <xf numFmtId="0" fontId="25" fillId="0" borderId="56" xfId="0" applyFont="1" applyBorder="1" applyAlignment="1">
      <alignment horizontal="left" vertical="center"/>
    </xf>
    <xf numFmtId="0" fontId="25" fillId="0" borderId="17" xfId="0" applyFont="1" applyBorder="1" applyAlignment="1">
      <alignment vertical="top"/>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25" fillId="0" borderId="27" xfId="0" applyFont="1" applyBorder="1" applyAlignment="1">
      <alignment horizontal="left" vertical="center"/>
    </xf>
    <xf numFmtId="0" fontId="25" fillId="0" borderId="54" xfId="0" applyFont="1" applyBorder="1" applyAlignment="1">
      <alignment horizontal="left" vertical="center" shrinkToFit="1"/>
    </xf>
    <xf numFmtId="0" fontId="25" fillId="0" borderId="31" xfId="0" applyFont="1" applyBorder="1" applyAlignment="1">
      <alignment horizontal="center" vertical="center"/>
    </xf>
    <xf numFmtId="0" fontId="25" fillId="0" borderId="56" xfId="0" applyFont="1" applyBorder="1" applyAlignment="1">
      <alignment horizontal="center" vertical="center"/>
    </xf>
    <xf numFmtId="0" fontId="25" fillId="0" borderId="54" xfId="0" applyFont="1" applyBorder="1" applyAlignment="1">
      <alignment horizontal="left" vertical="center" wrapText="1"/>
    </xf>
    <xf numFmtId="0" fontId="25" fillId="0" borderId="228" xfId="0" applyFont="1" applyBorder="1" applyAlignment="1">
      <alignment horizontal="center" vertical="center"/>
    </xf>
    <xf numFmtId="0" fontId="25" fillId="0" borderId="229" xfId="0" applyFont="1" applyBorder="1" applyAlignment="1">
      <alignment horizontal="left" vertical="center"/>
    </xf>
    <xf numFmtId="0" fontId="25" fillId="0" borderId="17" xfId="0" applyFont="1" applyBorder="1" applyAlignment="1">
      <alignment vertical="center" wrapText="1"/>
    </xf>
    <xf numFmtId="0" fontId="78" fillId="0" borderId="240" xfId="0" applyFont="1" applyBorder="1" applyAlignment="1">
      <alignment horizontal="left" vertical="center"/>
    </xf>
    <xf numFmtId="0" fontId="25" fillId="0" borderId="30" xfId="0" applyFont="1" applyBorder="1" applyAlignment="1">
      <alignment horizontal="left" vertical="center" wrapText="1"/>
    </xf>
    <xf numFmtId="0" fontId="25" fillId="0" borderId="33" xfId="0" applyFont="1" applyBorder="1" applyAlignment="1">
      <alignment horizontal="left" vertical="center"/>
    </xf>
    <xf numFmtId="0" fontId="25" fillId="0" borderId="16" xfId="0" applyFont="1" applyBorder="1" applyAlignment="1">
      <alignment horizontal="center" vertical="center"/>
    </xf>
    <xf numFmtId="0" fontId="25" fillId="0" borderId="52" xfId="0" applyFont="1" applyBorder="1" applyAlignment="1">
      <alignment vertical="center"/>
    </xf>
    <xf numFmtId="0" fontId="25" fillId="0" borderId="57" xfId="0" applyFont="1" applyBorder="1" applyAlignment="1">
      <alignment horizontal="center" vertical="center"/>
    </xf>
    <xf numFmtId="0" fontId="25" fillId="0" borderId="13" xfId="0" applyFont="1" applyBorder="1" applyAlignment="1">
      <alignment vertical="top"/>
    </xf>
    <xf numFmtId="0" fontId="25" fillId="0" borderId="53" xfId="0" applyFont="1" applyBorder="1" applyAlignment="1">
      <alignment horizontal="left" vertical="center"/>
    </xf>
    <xf numFmtId="0" fontId="25" fillId="0" borderId="229" xfId="0" applyFont="1" applyBorder="1" applyAlignment="1">
      <alignment vertical="center"/>
    </xf>
    <xf numFmtId="0" fontId="25" fillId="0" borderId="229" xfId="0" applyFont="1" applyBorder="1" applyAlignment="1">
      <alignment horizontal="left" vertical="center" wrapText="1"/>
    </xf>
    <xf numFmtId="0" fontId="25" fillId="0" borderId="229" xfId="0" applyFont="1" applyBorder="1" applyAlignment="1">
      <alignment horizontal="center" vertical="center"/>
    </xf>
    <xf numFmtId="0" fontId="25" fillId="0" borderId="230" xfId="0" applyFont="1" applyBorder="1" applyAlignment="1">
      <alignment vertical="center"/>
    </xf>
    <xf numFmtId="0" fontId="25" fillId="0" borderId="56" xfId="0" applyFont="1" applyBorder="1" applyAlignment="1">
      <alignment vertical="top"/>
    </xf>
    <xf numFmtId="0" fontId="25" fillId="0" borderId="55" xfId="0" applyFont="1" applyBorder="1" applyAlignment="1">
      <alignment vertical="top"/>
    </xf>
    <xf numFmtId="0" fontId="25" fillId="0" borderId="226" xfId="0" applyFont="1" applyBorder="1" applyAlignment="1">
      <alignment vertical="top"/>
    </xf>
    <xf numFmtId="0" fontId="25" fillId="0" borderId="52" xfId="0" applyFont="1" applyBorder="1" applyAlignment="1">
      <alignment horizontal="left"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3" xfId="0" applyFont="1" applyBorder="1" applyAlignment="1">
      <alignment horizontal="left" vertical="center"/>
    </xf>
    <xf numFmtId="0" fontId="25" fillId="0" borderId="14" xfId="0" applyFont="1" applyBorder="1" applyAlignment="1">
      <alignment vertical="center"/>
    </xf>
    <xf numFmtId="0" fontId="25" fillId="0" borderId="0" xfId="0" applyFont="1"/>
    <xf numFmtId="0" fontId="25" fillId="0" borderId="0" xfId="0" applyFont="1" applyAlignment="1">
      <alignment horizontal="center"/>
    </xf>
    <xf numFmtId="0" fontId="3" fillId="0" borderId="226" xfId="0" applyFont="1" applyBorder="1" applyAlignment="1">
      <alignment horizontal="left" vertical="center"/>
    </xf>
    <xf numFmtId="0" fontId="25" fillId="0" borderId="50" xfId="0" applyFont="1" applyBorder="1" applyAlignment="1">
      <alignment horizontal="left" vertical="center" wrapText="1" shrinkToFit="1"/>
    </xf>
    <xf numFmtId="0" fontId="25" fillId="0" borderId="51" xfId="0" applyFont="1" applyBorder="1" applyAlignment="1">
      <alignment horizontal="left" vertical="center" wrapText="1" shrinkToFit="1"/>
    </xf>
    <xf numFmtId="0" fontId="25" fillId="0" borderId="50" xfId="0" applyFont="1" applyBorder="1" applyAlignment="1">
      <alignment horizontal="left" vertical="center" wrapText="1"/>
    </xf>
    <xf numFmtId="0" fontId="25" fillId="0" borderId="28" xfId="0" applyFont="1" applyBorder="1" applyAlignment="1">
      <alignment horizontal="left" vertical="center" wrapText="1"/>
    </xf>
    <xf numFmtId="0" fontId="25" fillId="0" borderId="50" xfId="0" applyFont="1" applyBorder="1" applyAlignment="1">
      <alignment horizontal="left" vertical="center" shrinkToFit="1"/>
    </xf>
    <xf numFmtId="0" fontId="25" fillId="0" borderId="30" xfId="0" applyFont="1" applyBorder="1" applyAlignment="1">
      <alignment horizontal="left" vertical="center" shrinkToFit="1"/>
    </xf>
    <xf numFmtId="0" fontId="25" fillId="0" borderId="51" xfId="0" applyFont="1" applyBorder="1" applyAlignment="1">
      <alignment horizontal="left" vertical="center" shrinkToFit="1"/>
    </xf>
    <xf numFmtId="0" fontId="27" fillId="0" borderId="0" xfId="0" applyFont="1" applyAlignment="1">
      <alignment horizontal="center" vertical="center"/>
    </xf>
    <xf numFmtId="0" fontId="26" fillId="0" borderId="5" xfId="0" applyFont="1" applyBorder="1" applyAlignment="1">
      <alignment horizontal="left" vertical="center" wrapText="1"/>
    </xf>
    <xf numFmtId="0" fontId="3" fillId="0" borderId="0" xfId="47" applyFont="1" applyAlignment="1">
      <alignment horizontal="right" vertical="center"/>
    </xf>
    <xf numFmtId="0" fontId="3" fillId="0" borderId="0" xfId="47" applyFont="1" applyAlignment="1">
      <alignment horizontal="center" vertical="top"/>
    </xf>
    <xf numFmtId="0" fontId="3" fillId="0" borderId="0" xfId="47" applyFont="1" applyAlignment="1">
      <alignment horizontal="center" vertical="center"/>
    </xf>
    <xf numFmtId="0" fontId="3" fillId="0" borderId="6" xfId="47" applyFont="1" applyBorder="1" applyAlignment="1">
      <alignment horizontal="center" vertical="center" wrapText="1"/>
    </xf>
    <xf numFmtId="0" fontId="3" fillId="0" borderId="7" xfId="47" applyFont="1" applyBorder="1" applyAlignment="1">
      <alignment horizontal="center" vertical="center" wrapText="1"/>
    </xf>
    <xf numFmtId="0" fontId="3" fillId="0" borderId="8" xfId="47" applyFont="1" applyBorder="1" applyAlignment="1">
      <alignment horizontal="center" vertical="center" wrapText="1"/>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3" fillId="0" borderId="8" xfId="47" applyFont="1" applyBorder="1" applyAlignment="1">
      <alignment horizontal="center" vertical="center"/>
    </xf>
    <xf numFmtId="0" fontId="3" fillId="0" borderId="0" xfId="47" applyFont="1" applyAlignment="1">
      <alignment horizontal="justify" vertical="center" wrapText="1"/>
    </xf>
    <xf numFmtId="0" fontId="3" fillId="0" borderId="3" xfId="47" applyFont="1" applyBorder="1" applyAlignment="1">
      <alignment horizontal="center" vertical="center" wrapText="1"/>
    </xf>
    <xf numFmtId="0" fontId="3" fillId="0" borderId="1" xfId="47" applyFont="1" applyBorder="1" applyAlignment="1">
      <alignment horizontal="center" vertical="center" wrapText="1"/>
    </xf>
    <xf numFmtId="0" fontId="3" fillId="0" borderId="25" xfId="47" applyFont="1" applyBorder="1" applyAlignment="1">
      <alignment horizontal="center" vertical="center" textRotation="255" wrapText="1"/>
    </xf>
    <xf numFmtId="0" fontId="3" fillId="0" borderId="30" xfId="47" applyFont="1" applyBorder="1" applyAlignment="1">
      <alignment horizontal="center" vertical="center" textRotation="255" wrapText="1"/>
    </xf>
    <xf numFmtId="0" fontId="3" fillId="0" borderId="28" xfId="47" applyFont="1" applyBorder="1" applyAlignment="1">
      <alignment horizontal="center" vertical="center" textRotation="255" wrapText="1"/>
    </xf>
    <xf numFmtId="0" fontId="3" fillId="0" borderId="3" xfId="47" applyFont="1" applyBorder="1" applyAlignment="1">
      <alignment horizontal="left" vertical="center" wrapText="1"/>
    </xf>
    <xf numFmtId="0" fontId="3" fillId="0" borderId="4" xfId="47" applyFont="1" applyBorder="1" applyAlignment="1">
      <alignment horizontal="left" vertical="center" wrapText="1"/>
    </xf>
    <xf numFmtId="0" fontId="6" fillId="0" borderId="4" xfId="47" applyBorder="1" applyAlignment="1">
      <alignment horizontal="left" vertical="center" wrapText="1"/>
    </xf>
    <xf numFmtId="0" fontId="3" fillId="0" borderId="228" xfId="47" applyFont="1" applyBorder="1" applyAlignment="1">
      <alignment horizontal="center" vertical="center"/>
    </xf>
    <xf numFmtId="0" fontId="3" fillId="0" borderId="229" xfId="47" applyFont="1" applyBorder="1" applyAlignment="1">
      <alignment horizontal="center" vertical="center"/>
    </xf>
    <xf numFmtId="0" fontId="3" fillId="0" borderId="230" xfId="47" applyFont="1" applyBorder="1" applyAlignment="1">
      <alignment horizontal="center" vertical="center"/>
    </xf>
    <xf numFmtId="0" fontId="3" fillId="0" borderId="17" xfId="47" applyFont="1" applyBorder="1" applyAlignment="1">
      <alignment horizontal="left" vertical="center" wrapText="1"/>
    </xf>
    <xf numFmtId="0" fontId="3" fillId="0" borderId="0" xfId="47" applyFont="1" applyAlignment="1">
      <alignment horizontal="left" vertical="center" wrapText="1"/>
    </xf>
    <xf numFmtId="0" fontId="3" fillId="0" borderId="12" xfId="47" applyFont="1" applyBorder="1" applyAlignment="1">
      <alignment horizontal="center" vertical="center"/>
    </xf>
    <xf numFmtId="0" fontId="3" fillId="0" borderId="13" xfId="47" applyFont="1" applyBorder="1" applyAlignment="1">
      <alignment horizontal="center" vertical="center"/>
    </xf>
    <xf numFmtId="0" fontId="3" fillId="0" borderId="14" xfId="47" applyFont="1" applyBorder="1" applyAlignment="1">
      <alignment horizontal="center" vertical="center"/>
    </xf>
    <xf numFmtId="0" fontId="3" fillId="0" borderId="1" xfId="47" applyFont="1" applyBorder="1" applyAlignment="1">
      <alignment horizontal="left" vertical="center" wrapText="1"/>
    </xf>
    <xf numFmtId="0" fontId="3" fillId="0" borderId="27" xfId="47" applyFont="1" applyBorder="1" applyAlignment="1">
      <alignment horizontal="left" vertical="center" wrapText="1"/>
    </xf>
    <xf numFmtId="0" fontId="3" fillId="0" borderId="16" xfId="47" applyFont="1" applyBorder="1" applyAlignment="1">
      <alignment horizontal="left" vertical="center" wrapText="1"/>
    </xf>
    <xf numFmtId="0" fontId="3" fillId="0" borderId="5" xfId="47" applyFont="1" applyBorder="1" applyAlignment="1">
      <alignment horizontal="left" vertical="center" wrapText="1"/>
    </xf>
    <xf numFmtId="0" fontId="3" fillId="0" borderId="15" xfId="47" applyFont="1" applyBorder="1" applyAlignment="1">
      <alignment horizontal="left" vertical="center" wrapText="1"/>
    </xf>
    <xf numFmtId="0" fontId="3" fillId="0" borderId="31" xfId="47" applyFont="1" applyBorder="1" applyAlignment="1">
      <alignment horizontal="justify" vertical="center" wrapText="1"/>
    </xf>
    <xf numFmtId="0" fontId="3" fillId="0" borderId="32" xfId="47" applyFont="1" applyBorder="1" applyAlignment="1">
      <alignment horizontal="justify" vertical="center" wrapText="1"/>
    </xf>
    <xf numFmtId="0" fontId="3" fillId="0" borderId="33" xfId="47" applyFont="1" applyBorder="1" applyAlignment="1">
      <alignment horizontal="justify" vertical="center" wrapText="1"/>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0" borderId="4" xfId="47"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225" xfId="47" applyFont="1" applyBorder="1" applyAlignment="1">
      <alignment horizontal="center" vertical="center" wrapText="1"/>
    </xf>
    <xf numFmtId="0" fontId="3" fillId="0" borderId="226" xfId="47" applyFont="1" applyBorder="1" applyAlignment="1">
      <alignment horizontal="center" vertical="center" wrapText="1"/>
    </xf>
    <xf numFmtId="0" fontId="3" fillId="0" borderId="224" xfId="47" applyFont="1" applyBorder="1" applyAlignment="1">
      <alignment horizontal="center" vertical="center" wrapText="1"/>
    </xf>
    <xf numFmtId="0" fontId="3" fillId="0" borderId="2" xfId="47" applyFont="1" applyBorder="1" applyAlignment="1">
      <alignment horizontal="left" wrapText="1"/>
    </xf>
    <xf numFmtId="0" fontId="3" fillId="0" borderId="6" xfId="47" applyFont="1" applyBorder="1" applyAlignment="1">
      <alignment horizontal="center" wrapText="1"/>
    </xf>
    <xf numFmtId="0" fontId="3" fillId="0" borderId="7" xfId="47" applyFont="1" applyBorder="1" applyAlignment="1">
      <alignment horizontal="center" wrapText="1"/>
    </xf>
    <xf numFmtId="0" fontId="3" fillId="0" borderId="8" xfId="47" applyFont="1" applyBorder="1" applyAlignment="1">
      <alignment horizontal="center" wrapText="1"/>
    </xf>
    <xf numFmtId="0" fontId="6" fillId="0" borderId="2" xfId="47" applyBorder="1" applyAlignment="1">
      <alignment horizontal="left" wrapText="1"/>
    </xf>
    <xf numFmtId="0" fontId="6" fillId="0" borderId="6" xfId="47" applyBorder="1" applyAlignment="1">
      <alignment horizontal="left" wrapText="1"/>
    </xf>
    <xf numFmtId="0" fontId="3" fillId="0" borderId="6" xfId="47" applyFont="1" applyBorder="1" applyAlignment="1">
      <alignment horizontal="center"/>
    </xf>
    <xf numFmtId="0" fontId="3" fillId="0" borderId="7" xfId="47" applyFont="1" applyBorder="1" applyAlignment="1">
      <alignment horizontal="center"/>
    </xf>
    <xf numFmtId="0" fontId="3" fillId="0" borderId="8" xfId="47" applyFont="1" applyBorder="1" applyAlignment="1">
      <alignment horizontal="center"/>
    </xf>
    <xf numFmtId="0" fontId="3" fillId="0" borderId="2" xfId="47" applyFont="1" applyBorder="1" applyAlignment="1">
      <alignment horizontal="left" vertical="center" wrapText="1"/>
    </xf>
    <xf numFmtId="0" fontId="6" fillId="0" borderId="2" xfId="47" applyBorder="1" applyAlignment="1">
      <alignment horizontal="left" vertical="center" wrapText="1"/>
    </xf>
    <xf numFmtId="0" fontId="3" fillId="0" borderId="25" xfId="47" applyFont="1" applyBorder="1" applyAlignment="1">
      <alignment horizontal="left" vertical="center" wrapText="1"/>
    </xf>
    <xf numFmtId="0" fontId="6" fillId="0" borderId="25" xfId="47" applyBorder="1" applyAlignment="1">
      <alignment horizontal="left" vertical="center" wrapText="1"/>
    </xf>
    <xf numFmtId="0" fontId="3" fillId="0" borderId="25" xfId="47" applyFont="1" applyBorder="1" applyAlignment="1">
      <alignment horizontal="center" vertical="center" textRotation="255" shrinkToFit="1"/>
    </xf>
    <xf numFmtId="0" fontId="3" fillId="0" borderId="30" xfId="47" applyFont="1" applyBorder="1" applyAlignment="1">
      <alignment horizontal="center" vertical="center" textRotation="255" shrinkToFit="1"/>
    </xf>
    <xf numFmtId="0" fontId="3" fillId="0" borderId="28" xfId="47" applyFont="1" applyBorder="1" applyAlignment="1">
      <alignment horizontal="center" vertical="center" textRotation="255" shrinkToFit="1"/>
    </xf>
    <xf numFmtId="0" fontId="4" fillId="0" borderId="2" xfId="47" applyFont="1" applyBorder="1" applyAlignment="1">
      <alignment horizontal="left" vertical="center" wrapText="1"/>
    </xf>
    <xf numFmtId="0" fontId="3" fillId="0" borderId="7" xfId="47" applyFont="1" applyBorder="1" applyAlignment="1">
      <alignment horizontal="left" wrapText="1"/>
    </xf>
    <xf numFmtId="0" fontId="6" fillId="0" borderId="7" xfId="47" applyBorder="1" applyAlignment="1">
      <alignment horizontal="left" wrapText="1"/>
    </xf>
    <xf numFmtId="0" fontId="6" fillId="0" borderId="29" xfId="47" applyBorder="1" applyAlignment="1">
      <alignment horizontal="left"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3" fillId="0" borderId="10" xfId="47" applyFont="1" applyBorder="1" applyAlignment="1">
      <alignment horizontal="center" vertical="center" wrapText="1"/>
    </xf>
    <xf numFmtId="0" fontId="3" fillId="0" borderId="29" xfId="47" applyFont="1" applyBorder="1" applyAlignment="1">
      <alignment horizontal="center" vertical="center" wrapText="1"/>
    </xf>
    <xf numFmtId="0" fontId="3" fillId="0" borderId="10" xfId="47" applyFont="1" applyBorder="1" applyAlignment="1">
      <alignment horizontal="center" wrapText="1"/>
    </xf>
    <xf numFmtId="0" fontId="3" fillId="0" borderId="3" xfId="47" applyFont="1" applyBorder="1" applyAlignment="1">
      <alignment horizontal="left" wrapText="1"/>
    </xf>
    <xf numFmtId="0" fontId="3" fillId="0" borderId="1" xfId="47" applyFont="1" applyBorder="1" applyAlignment="1">
      <alignment horizontal="left" wrapText="1"/>
    </xf>
    <xf numFmtId="0" fontId="3" fillId="0" borderId="5" xfId="47" applyFont="1" applyBorder="1" applyAlignment="1">
      <alignment horizontal="left" wrapText="1"/>
    </xf>
    <xf numFmtId="0" fontId="3" fillId="0" borderId="15" xfId="47" applyFont="1" applyBorder="1" applyAlignment="1">
      <alignment horizontal="left" wrapText="1"/>
    </xf>
    <xf numFmtId="0" fontId="3" fillId="0" borderId="16" xfId="47" applyFont="1" applyBorder="1" applyAlignment="1">
      <alignment horizontal="left" vertical="top" wrapText="1"/>
    </xf>
    <xf numFmtId="0" fontId="3" fillId="0" borderId="5" xfId="47" applyFont="1" applyBorder="1" applyAlignment="1">
      <alignment horizontal="left" vertical="top" wrapText="1"/>
    </xf>
    <xf numFmtId="0" fontId="3" fillId="0" borderId="15" xfId="47" applyFont="1" applyBorder="1" applyAlignment="1">
      <alignment horizontal="left" vertical="top" wrapText="1"/>
    </xf>
    <xf numFmtId="0" fontId="3" fillId="0" borderId="16" xfId="47" applyFont="1" applyBorder="1" applyAlignment="1">
      <alignment horizontal="left" wrapText="1"/>
    </xf>
    <xf numFmtId="0" fontId="3" fillId="0" borderId="0" xfId="47" applyFont="1" applyAlignment="1">
      <alignment horizontal="left" wrapText="1"/>
    </xf>
    <xf numFmtId="0" fontId="3" fillId="0" borderId="17" xfId="47" applyFont="1" applyBorder="1" applyAlignment="1">
      <alignment horizontal="left" wrapText="1"/>
    </xf>
    <xf numFmtId="0" fontId="3" fillId="0" borderId="27" xfId="47" applyFont="1" applyBorder="1" applyAlignment="1">
      <alignment horizontal="left" wrapText="1"/>
    </xf>
    <xf numFmtId="0" fontId="3" fillId="0" borderId="238" xfId="47" applyFont="1" applyBorder="1" applyAlignment="1">
      <alignment horizontal="left" wrapText="1"/>
    </xf>
    <xf numFmtId="0" fontId="3" fillId="0" borderId="239" xfId="47" applyFont="1" applyBorder="1" applyAlignment="1">
      <alignment horizontal="center" vertical="center" wrapText="1"/>
    </xf>
    <xf numFmtId="0" fontId="3" fillId="0" borderId="238" xfId="47" applyFont="1" applyBorder="1" applyAlignment="1">
      <alignment horizontal="center" vertical="center" wrapText="1"/>
    </xf>
    <xf numFmtId="0" fontId="3" fillId="0" borderId="239" xfId="47" applyFont="1" applyBorder="1" applyAlignment="1">
      <alignment horizontal="center" wrapText="1"/>
    </xf>
    <xf numFmtId="0" fontId="3" fillId="0" borderId="5" xfId="47" applyFont="1" applyBorder="1" applyAlignment="1">
      <alignment horizontal="center" wrapText="1"/>
    </xf>
    <xf numFmtId="0" fontId="3" fillId="0" borderId="15" xfId="47" applyFont="1" applyBorder="1" applyAlignment="1">
      <alignment horizontal="center" wrapText="1"/>
    </xf>
    <xf numFmtId="0" fontId="4" fillId="0" borderId="5" xfId="47" applyFont="1" applyBorder="1" applyAlignment="1">
      <alignment horizontal="left" vertical="center" wrapText="1"/>
    </xf>
    <xf numFmtId="0" fontId="4" fillId="0" borderId="15" xfId="47" applyFont="1" applyBorder="1" applyAlignment="1">
      <alignment horizontal="left" vertical="center" wrapText="1"/>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59" fillId="37" borderId="215" xfId="52" applyFont="1" applyFill="1" applyBorder="1" applyAlignment="1">
      <alignment horizontal="center" vertical="center"/>
    </xf>
    <xf numFmtId="0" fontId="59" fillId="37" borderId="216" xfId="52" applyFont="1" applyFill="1" applyBorder="1" applyAlignment="1">
      <alignment horizontal="center" vertical="center"/>
    </xf>
    <xf numFmtId="0" fontId="59" fillId="37" borderId="217" xfId="52" applyFont="1" applyFill="1" applyBorder="1" applyAlignment="1">
      <alignment horizontal="center" vertical="center"/>
    </xf>
    <xf numFmtId="0" fontId="59" fillId="37" borderId="218" xfId="52" applyFont="1" applyFill="1" applyBorder="1" applyAlignment="1">
      <alignment horizontal="center" vertical="center"/>
    </xf>
    <xf numFmtId="0" fontId="3" fillId="0" borderId="6" xfId="47" applyFont="1" applyBorder="1" applyAlignment="1">
      <alignment horizontal="left" wrapText="1"/>
    </xf>
    <xf numFmtId="0" fontId="3" fillId="0" borderId="8" xfId="47" applyFont="1" applyBorder="1" applyAlignment="1">
      <alignment horizontal="left" wrapText="1"/>
    </xf>
    <xf numFmtId="0" fontId="3" fillId="0" borderId="2" xfId="47" applyFont="1" applyBorder="1" applyAlignment="1">
      <alignment horizontal="center"/>
    </xf>
    <xf numFmtId="0" fontId="3" fillId="0" borderId="3" xfId="47" applyFont="1" applyBorder="1" applyAlignment="1">
      <alignment horizontal="left" vertical="top" wrapText="1"/>
    </xf>
    <xf numFmtId="0" fontId="3" fillId="0" borderId="4" xfId="47" applyFont="1" applyBorder="1" applyAlignment="1">
      <alignment horizontal="left" vertical="top" wrapText="1"/>
    </xf>
    <xf numFmtId="0" fontId="3" fillId="0" borderId="1" xfId="47" applyFont="1" applyBorder="1" applyAlignment="1">
      <alignment horizontal="left" vertical="top" wrapText="1"/>
    </xf>
    <xf numFmtId="0" fontId="3" fillId="0" borderId="17" xfId="47" applyFont="1" applyBorder="1" applyAlignment="1">
      <alignment horizontal="left" vertical="top" wrapText="1"/>
    </xf>
    <xf numFmtId="0" fontId="3" fillId="0" borderId="0" xfId="47" applyFont="1" applyAlignment="1">
      <alignment horizontal="left" vertical="top" wrapText="1"/>
    </xf>
    <xf numFmtId="0" fontId="3" fillId="0" borderId="27" xfId="47" applyFont="1" applyBorder="1" applyAlignment="1">
      <alignment horizontal="left" vertical="top" wrapText="1"/>
    </xf>
    <xf numFmtId="0" fontId="4" fillId="0" borderId="25" xfId="47" applyFont="1" applyBorder="1" applyAlignment="1">
      <alignment horizontal="center" vertical="center" textRotation="255" wrapText="1" shrinkToFit="1"/>
    </xf>
    <xf numFmtId="0" fontId="4" fillId="0" borderId="28" xfId="47" applyFont="1" applyBorder="1" applyAlignment="1">
      <alignment horizontal="center" vertical="center" textRotation="255" wrapText="1" shrinkToFit="1"/>
    </xf>
    <xf numFmtId="0" fontId="4" fillId="0" borderId="30" xfId="47" applyFont="1" applyBorder="1" applyAlignment="1">
      <alignment horizontal="center" vertical="center" textRotation="255" wrapText="1" shrinkToFit="1"/>
    </xf>
    <xf numFmtId="0" fontId="3" fillId="0" borderId="4" xfId="47" applyFont="1" applyBorder="1" applyAlignment="1">
      <alignment horizontal="left" wrapText="1"/>
    </xf>
    <xf numFmtId="0" fontId="3" fillId="0" borderId="3" xfId="47" applyFont="1" applyBorder="1" applyAlignment="1">
      <alignment horizontal="center" wrapText="1"/>
    </xf>
    <xf numFmtId="0" fontId="3" fillId="0" borderId="1" xfId="47" applyFont="1" applyBorder="1" applyAlignment="1">
      <alignment horizontal="center" wrapText="1"/>
    </xf>
    <xf numFmtId="0" fontId="3" fillId="0" borderId="16" xfId="47" applyFont="1" applyBorder="1" applyAlignment="1">
      <alignment horizontal="center" wrapText="1"/>
    </xf>
    <xf numFmtId="0" fontId="25" fillId="0" borderId="32" xfId="0" applyFont="1" applyBorder="1" applyAlignment="1">
      <alignment horizontal="center" vertical="center" wrapText="1"/>
    </xf>
    <xf numFmtId="0" fontId="25" fillId="0" borderId="226" xfId="0" applyFont="1" applyBorder="1" applyAlignment="1">
      <alignment horizontal="center" vertical="center" wrapText="1"/>
    </xf>
    <xf numFmtId="0" fontId="25" fillId="0" borderId="32" xfId="0" applyFont="1" applyBorder="1" applyAlignment="1">
      <alignment horizontal="left" vertical="center"/>
    </xf>
    <xf numFmtId="0" fontId="25" fillId="0" borderId="226" xfId="0" applyFont="1" applyBorder="1" applyAlignment="1">
      <alignment horizontal="left" vertical="center"/>
    </xf>
    <xf numFmtId="0" fontId="25" fillId="0" borderId="227" xfId="0" applyFont="1" applyBorder="1" applyAlignment="1">
      <alignment horizontal="left" vertical="center" wrapText="1"/>
    </xf>
    <xf numFmtId="0" fontId="25" fillId="0" borderId="30" xfId="0" applyFont="1" applyBorder="1" applyAlignment="1">
      <alignment horizontal="left" vertical="center" wrapText="1"/>
    </xf>
    <xf numFmtId="0" fontId="25" fillId="0" borderId="231" xfId="0" applyFont="1" applyBorder="1" applyAlignment="1">
      <alignment horizontal="left" vertical="center" wrapText="1"/>
    </xf>
    <xf numFmtId="0" fontId="25" fillId="0" borderId="31" xfId="0" applyFont="1" applyBorder="1" applyAlignment="1">
      <alignment horizontal="center" vertical="center"/>
    </xf>
    <xf numFmtId="0" fontId="25" fillId="0" borderId="225" xfId="0" applyFont="1" applyBorder="1" applyAlignment="1">
      <alignment horizontal="center" vertical="center"/>
    </xf>
    <xf numFmtId="0" fontId="78" fillId="0" borderId="32" xfId="0" applyFont="1" applyBorder="1" applyAlignment="1">
      <alignment horizontal="center" vertical="center"/>
    </xf>
    <xf numFmtId="0" fontId="78" fillId="0" borderId="226" xfId="0" applyFont="1" applyBorder="1" applyAlignment="1">
      <alignment horizontal="center" vertical="center"/>
    </xf>
    <xf numFmtId="0" fontId="45" fillId="0" borderId="0" xfId="0" applyFont="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78" fillId="0" borderId="31" xfId="0" applyFont="1" applyBorder="1" applyAlignment="1">
      <alignment horizontal="center" vertical="center"/>
    </xf>
    <xf numFmtId="0" fontId="78" fillId="0" borderId="225" xfId="0" applyFont="1" applyBorder="1" applyAlignment="1">
      <alignment horizontal="center" vertical="center"/>
    </xf>
    <xf numFmtId="0" fontId="78" fillId="0" borderId="32" xfId="0" applyFont="1" applyBorder="1" applyAlignment="1">
      <alignment horizontal="center" vertical="center" wrapText="1"/>
    </xf>
    <xf numFmtId="0" fontId="78" fillId="0" borderId="226" xfId="0" applyFont="1" applyBorder="1" applyAlignment="1">
      <alignment horizontal="center" vertical="center" wrapText="1"/>
    </xf>
    <xf numFmtId="0" fontId="25" fillId="0" borderId="32" xfId="0" applyFont="1" applyBorder="1" applyAlignment="1">
      <alignment horizontal="center" vertical="center"/>
    </xf>
    <xf numFmtId="0" fontId="25" fillId="0" borderId="226" xfId="0" applyFont="1" applyBorder="1" applyAlignment="1">
      <alignment horizontal="center" vertical="center"/>
    </xf>
    <xf numFmtId="0" fontId="28" fillId="0" borderId="0" xfId="47" applyFont="1" applyAlignment="1">
      <alignment horizontal="center" vertical="top"/>
    </xf>
    <xf numFmtId="0" fontId="28" fillId="0" borderId="232" xfId="47" applyFont="1" applyBorder="1" applyAlignment="1">
      <alignment horizontal="center" vertical="top"/>
    </xf>
    <xf numFmtId="0" fontId="28" fillId="0" borderId="3" xfId="47" applyFont="1" applyBorder="1" applyAlignment="1">
      <alignment horizontal="left" vertical="top" wrapText="1"/>
    </xf>
    <xf numFmtId="0" fontId="28" fillId="0" borderId="4" xfId="47" applyFont="1" applyBorder="1" applyAlignment="1">
      <alignment horizontal="left" vertical="top" wrapText="1"/>
    </xf>
    <xf numFmtId="0" fontId="28" fillId="0" borderId="1" xfId="47" applyFont="1" applyBorder="1" applyAlignment="1">
      <alignment horizontal="left" vertical="top" wrapText="1"/>
    </xf>
    <xf numFmtId="0" fontId="28" fillId="0" borderId="17" xfId="47" applyFont="1" applyBorder="1" applyAlignment="1">
      <alignment horizontal="left" vertical="top" wrapText="1"/>
    </xf>
    <xf numFmtId="0" fontId="28" fillId="0" borderId="0" xfId="47" applyFont="1" applyAlignment="1">
      <alignment horizontal="left" vertical="top" wrapText="1"/>
    </xf>
    <xf numFmtId="0" fontId="28" fillId="0" borderId="27" xfId="47" applyFont="1" applyBorder="1" applyAlignment="1">
      <alignment horizontal="left" vertical="top" wrapText="1"/>
    </xf>
    <xf numFmtId="0" fontId="28" fillId="0" borderId="16" xfId="47" applyFont="1" applyBorder="1" applyAlignment="1">
      <alignment horizontal="left" vertical="top" wrapText="1"/>
    </xf>
    <xf numFmtId="0" fontId="28" fillId="0" borderId="5" xfId="47" applyFont="1" applyBorder="1" applyAlignment="1">
      <alignment horizontal="left" vertical="top" wrapText="1"/>
    </xf>
    <xf numFmtId="0" fontId="28" fillId="0" borderId="15" xfId="47" applyFont="1" applyBorder="1" applyAlignment="1">
      <alignment horizontal="left" vertical="top" wrapText="1"/>
    </xf>
    <xf numFmtId="0" fontId="28" fillId="0" borderId="6" xfId="47" applyFont="1" applyBorder="1" applyAlignment="1">
      <alignment horizontal="left" vertical="center"/>
    </xf>
    <xf numFmtId="0" fontId="28" fillId="0" borderId="7" xfId="47" applyFont="1" applyBorder="1" applyAlignment="1">
      <alignment horizontal="left" vertical="center"/>
    </xf>
    <xf numFmtId="0" fontId="28" fillId="0" borderId="8" xfId="47" applyFont="1" applyBorder="1" applyAlignment="1">
      <alignment horizontal="left" vertical="center"/>
    </xf>
    <xf numFmtId="0" fontId="6" fillId="0" borderId="17" xfId="47" applyBorder="1" applyAlignment="1">
      <alignment horizontal="left" vertical="top" wrapText="1"/>
    </xf>
    <xf numFmtId="0" fontId="6" fillId="0" borderId="0" xfId="47" applyAlignment="1">
      <alignment horizontal="left" vertical="top" wrapText="1"/>
    </xf>
    <xf numFmtId="0" fontId="6" fillId="0" borderId="27" xfId="47" applyBorder="1" applyAlignment="1">
      <alignment horizontal="left" vertical="top" wrapText="1"/>
    </xf>
    <xf numFmtId="0" fontId="6" fillId="0" borderId="16" xfId="47" applyBorder="1" applyAlignment="1">
      <alignment horizontal="left" vertical="top" wrapText="1"/>
    </xf>
    <xf numFmtId="0" fontId="6" fillId="0" borderId="5" xfId="47" applyBorder="1" applyAlignment="1">
      <alignment horizontal="left" vertical="top" wrapText="1"/>
    </xf>
    <xf numFmtId="0" fontId="6" fillId="0" borderId="15" xfId="47" applyBorder="1" applyAlignment="1">
      <alignment horizontal="left" vertical="top" wrapText="1"/>
    </xf>
    <xf numFmtId="0" fontId="28" fillId="0" borderId="0" xfId="47" applyFont="1" applyAlignment="1">
      <alignment horizontal="right" vertical="top"/>
    </xf>
    <xf numFmtId="0" fontId="28" fillId="0" borderId="0" xfId="47" applyFont="1" applyAlignment="1">
      <alignment horizontal="left" vertical="top"/>
    </xf>
    <xf numFmtId="0" fontId="28" fillId="0" borderId="0" xfId="47" applyFont="1" applyAlignment="1">
      <alignment horizontal="center" vertical="center" wrapText="1"/>
    </xf>
    <xf numFmtId="0" fontId="28" fillId="0" borderId="6" xfId="47" applyFont="1" applyBorder="1" applyAlignment="1">
      <alignment horizontal="center" vertical="center"/>
    </xf>
    <xf numFmtId="0" fontId="28" fillId="0" borderId="7" xfId="47" applyFont="1" applyBorder="1" applyAlignment="1">
      <alignment horizontal="center" vertical="center"/>
    </xf>
    <xf numFmtId="0" fontId="28" fillId="0" borderId="8" xfId="47" applyFont="1" applyBorder="1" applyAlignment="1">
      <alignment horizontal="center" vertical="center"/>
    </xf>
    <xf numFmtId="0" fontId="65" fillId="0" borderId="0" xfId="47" applyFont="1" applyAlignment="1">
      <alignment horizontal="center" vertical="top" wrapText="1"/>
    </xf>
    <xf numFmtId="0" fontId="65" fillId="0" borderId="0" xfId="47" applyFont="1" applyAlignment="1">
      <alignment horizontal="center" vertical="top"/>
    </xf>
    <xf numFmtId="0" fontId="65" fillId="0" borderId="0" xfId="47" applyFont="1" applyAlignment="1">
      <alignment vertical="top" wrapText="1"/>
    </xf>
    <xf numFmtId="0" fontId="3" fillId="0" borderId="17" xfId="47" applyFont="1" applyBorder="1" applyAlignment="1">
      <alignment horizontal="center" vertical="center" wrapText="1"/>
    </xf>
    <xf numFmtId="0" fontId="3" fillId="0" borderId="0" xfId="47" applyFont="1" applyAlignment="1">
      <alignment horizontal="center" vertical="center" wrapText="1"/>
    </xf>
    <xf numFmtId="0" fontId="3" fillId="0" borderId="27" xfId="47" applyFont="1" applyBorder="1" applyAlignment="1">
      <alignment horizontal="center" vertical="center" wrapText="1"/>
    </xf>
    <xf numFmtId="0" fontId="3" fillId="0" borderId="16" xfId="47" applyFont="1" applyBorder="1" applyAlignment="1">
      <alignment horizontal="center" vertical="center" wrapText="1"/>
    </xf>
    <xf numFmtId="0" fontId="3" fillId="0" borderId="5" xfId="47" applyFont="1" applyBorder="1" applyAlignment="1">
      <alignment horizontal="center" vertical="center" wrapText="1"/>
    </xf>
    <xf numFmtId="0" fontId="3" fillId="0" borderId="15" xfId="47" applyFont="1" applyBorder="1" applyAlignment="1">
      <alignment horizontal="center" vertical="center" wrapText="1"/>
    </xf>
    <xf numFmtId="0" fontId="61" fillId="0" borderId="6" xfId="47" applyFont="1" applyBorder="1" applyAlignment="1">
      <alignment vertical="center" wrapText="1"/>
    </xf>
    <xf numFmtId="0" fontId="61" fillId="0" borderId="7" xfId="47" applyFont="1" applyBorder="1" applyAlignment="1">
      <alignment vertical="center" wrapText="1"/>
    </xf>
    <xf numFmtId="0" fontId="61" fillId="0" borderId="8" xfId="47" applyFont="1" applyBorder="1" applyAlignment="1">
      <alignment vertical="center" wrapText="1"/>
    </xf>
    <xf numFmtId="0" fontId="3" fillId="0" borderId="2" xfId="47" applyFont="1" applyBorder="1" applyAlignment="1">
      <alignment horizontal="center" vertical="center"/>
    </xf>
    <xf numFmtId="0" fontId="61" fillId="0" borderId="6" xfId="47" applyFont="1" applyBorder="1" applyAlignment="1">
      <alignment horizontal="left" vertical="center" wrapText="1"/>
    </xf>
    <xf numFmtId="0" fontId="61" fillId="0" borderId="7" xfId="47" applyFont="1" applyBorder="1" applyAlignment="1">
      <alignment horizontal="left" vertical="center" wrapText="1"/>
    </xf>
    <xf numFmtId="0" fontId="3" fillId="0" borderId="6" xfId="47" applyFont="1" applyBorder="1" applyAlignment="1">
      <alignment horizontal="left" vertical="center"/>
    </xf>
    <xf numFmtId="0" fontId="3" fillId="0" borderId="7" xfId="47" applyFont="1" applyBorder="1" applyAlignment="1">
      <alignment horizontal="left" vertical="center"/>
    </xf>
    <xf numFmtId="0" fontId="3" fillId="0" borderId="8" xfId="47" applyFont="1" applyBorder="1" applyAlignment="1">
      <alignment horizontal="left" vertical="center"/>
    </xf>
    <xf numFmtId="0" fontId="3" fillId="0" borderId="3" xfId="47" applyFont="1" applyBorder="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3" fillId="0" borderId="17" xfId="47" applyFont="1" applyBorder="1" applyAlignment="1">
      <alignment horizontal="left" vertical="center"/>
    </xf>
    <xf numFmtId="0" fontId="3" fillId="0" borderId="0" xfId="47" applyFont="1" applyAlignment="1">
      <alignment horizontal="left" vertical="center"/>
    </xf>
    <xf numFmtId="0" fontId="3" fillId="0" borderId="27" xfId="47" applyFont="1" applyBorder="1" applyAlignment="1">
      <alignment horizontal="left" vertical="center"/>
    </xf>
    <xf numFmtId="0" fontId="3" fillId="0" borderId="16" xfId="47" applyFont="1" applyBorder="1" applyAlignment="1">
      <alignment horizontal="left"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62" fillId="0" borderId="4" xfId="47" applyFont="1" applyBorder="1" applyAlignment="1">
      <alignment horizontal="center" vertical="center" shrinkToFit="1"/>
    </xf>
    <xf numFmtId="0" fontId="62" fillId="0" borderId="1" xfId="47" applyFont="1" applyBorder="1" applyAlignment="1">
      <alignment horizontal="center" vertical="center" shrinkToFit="1"/>
    </xf>
    <xf numFmtId="0" fontId="61" fillId="0" borderId="8" xfId="47" applyFont="1" applyBorder="1" applyAlignment="1">
      <alignment horizontal="left" vertical="center" wrapText="1"/>
    </xf>
    <xf numFmtId="0" fontId="3" fillId="0" borderId="2" xfId="47" applyFont="1" applyBorder="1" applyAlignment="1">
      <alignment horizontal="left" vertical="center"/>
    </xf>
    <xf numFmtId="177" fontId="28" fillId="33" borderId="48" xfId="42" applyNumberFormat="1" applyFont="1" applyFill="1" applyBorder="1" applyAlignment="1">
      <alignment horizontal="center" vertical="center" wrapText="1"/>
    </xf>
    <xf numFmtId="177" fontId="28" fillId="33" borderId="139" xfId="42" applyNumberFormat="1" applyFont="1" applyFill="1" applyBorder="1" applyAlignment="1">
      <alignment horizontal="center" vertical="center" wrapText="1"/>
    </xf>
    <xf numFmtId="0" fontId="28" fillId="0" borderId="126" xfId="42" applyFont="1" applyBorder="1" applyAlignment="1">
      <alignment horizontal="left" vertical="center" wrapText="1"/>
    </xf>
    <xf numFmtId="0" fontId="28" fillId="0" borderId="150" xfId="42" applyFont="1" applyBorder="1" applyAlignment="1">
      <alignment horizontal="left" vertical="center" wrapText="1"/>
    </xf>
    <xf numFmtId="0" fontId="28" fillId="0" borderId="66" xfId="42" applyFont="1" applyBorder="1" applyAlignment="1">
      <alignment horizontal="center" vertical="center" wrapText="1"/>
    </xf>
    <xf numFmtId="0" fontId="28" fillId="0" borderId="0" xfId="42" applyFont="1" applyAlignment="1">
      <alignment horizontal="center" vertical="center" wrapText="1"/>
    </xf>
    <xf numFmtId="0" fontId="28" fillId="0" borderId="67" xfId="42" applyFont="1" applyBorder="1" applyAlignment="1">
      <alignment horizontal="center" vertical="center" wrapText="1"/>
    </xf>
    <xf numFmtId="0" fontId="28" fillId="0" borderId="73" xfId="42" applyFont="1" applyBorder="1" applyAlignment="1">
      <alignment horizontal="center" vertical="center" wrapText="1"/>
    </xf>
    <xf numFmtId="0" fontId="28" fillId="0" borderId="74" xfId="42" applyFont="1" applyBorder="1" applyAlignment="1">
      <alignment horizontal="center" vertical="center" wrapText="1"/>
    </xf>
    <xf numFmtId="0" fontId="28" fillId="0" borderId="78" xfId="42" applyFont="1" applyBorder="1" applyAlignment="1">
      <alignment horizontal="center" vertical="center" wrapText="1"/>
    </xf>
    <xf numFmtId="0" fontId="28" fillId="0" borderId="5" xfId="42" applyFont="1" applyBorder="1" applyAlignment="1">
      <alignment horizontal="center" vertical="center"/>
    </xf>
    <xf numFmtId="0" fontId="28" fillId="0" borderId="114" xfId="42" applyFont="1" applyBorder="1" applyAlignment="1">
      <alignment horizontal="center" vertical="center"/>
    </xf>
    <xf numFmtId="0" fontId="28" fillId="0" borderId="7" xfId="42" applyFont="1" applyBorder="1" applyAlignment="1">
      <alignment horizontal="center" vertical="center"/>
    </xf>
    <xf numFmtId="0" fontId="28" fillId="0" borderId="69" xfId="42" applyFont="1" applyBorder="1" applyAlignment="1">
      <alignment horizontal="center" vertical="center"/>
    </xf>
    <xf numFmtId="0" fontId="28" fillId="0" borderId="60" xfId="42" applyFont="1" applyBorder="1" applyAlignment="1">
      <alignment horizontal="center" vertical="center" wrapText="1"/>
    </xf>
    <xf numFmtId="0" fontId="28" fillId="0" borderId="61" xfId="42" applyFont="1" applyBorder="1" applyAlignment="1">
      <alignment horizontal="center" vertical="center" wrapText="1"/>
    </xf>
    <xf numFmtId="0" fontId="28" fillId="0" borderId="27" xfId="42" applyFont="1" applyBorder="1" applyAlignment="1">
      <alignment horizontal="center" vertical="center" wrapText="1"/>
    </xf>
    <xf numFmtId="0" fontId="28" fillId="0" borderId="5" xfId="42" applyFont="1" applyBorder="1" applyAlignment="1">
      <alignment horizontal="center" vertical="center" wrapText="1"/>
    </xf>
    <xf numFmtId="0" fontId="28" fillId="0" borderId="15" xfId="42" applyFont="1" applyBorder="1" applyAlignment="1">
      <alignment horizontal="center" vertical="center" wrapText="1"/>
    </xf>
    <xf numFmtId="177" fontId="28" fillId="0" borderId="87" xfId="42" applyNumberFormat="1" applyFont="1" applyBorder="1" applyAlignment="1">
      <alignment horizontal="left" vertical="center" shrinkToFit="1"/>
    </xf>
    <xf numFmtId="0" fontId="28" fillId="0" borderId="87" xfId="42" applyFont="1" applyBorder="1" applyAlignment="1">
      <alignment horizontal="left" vertical="center" shrinkToFit="1"/>
    </xf>
    <xf numFmtId="0" fontId="28" fillId="0" borderId="88" xfId="42" applyFont="1" applyBorder="1" applyAlignment="1">
      <alignment horizontal="left" vertical="center" shrinkToFit="1"/>
    </xf>
    <xf numFmtId="177" fontId="28" fillId="33" borderId="137" xfId="42" applyNumberFormat="1" applyFont="1" applyFill="1" applyBorder="1" applyAlignment="1">
      <alignment horizontal="center" vertical="center" wrapText="1"/>
    </xf>
    <xf numFmtId="177" fontId="28" fillId="33" borderId="138" xfId="42" applyNumberFormat="1" applyFont="1" applyFill="1" applyBorder="1" applyAlignment="1">
      <alignment horizontal="center" vertical="center" wrapText="1"/>
    </xf>
    <xf numFmtId="0" fontId="27" fillId="34" borderId="25" xfId="42" applyFont="1" applyFill="1" applyBorder="1" applyAlignment="1" applyProtection="1">
      <alignment horizontal="center" vertical="center" wrapText="1"/>
      <protection locked="0"/>
    </xf>
    <xf numFmtId="0" fontId="27" fillId="35" borderId="30" xfId="42" applyFont="1" applyFill="1" applyBorder="1" applyAlignment="1" applyProtection="1">
      <alignment horizontal="center" vertical="center" wrapText="1"/>
      <protection locked="0"/>
    </xf>
    <xf numFmtId="0" fontId="27" fillId="35" borderId="28" xfId="42" applyFont="1" applyFill="1" applyBorder="1" applyAlignment="1" applyProtection="1">
      <alignment horizontal="center" vertical="center" wrapText="1"/>
      <protection locked="0"/>
    </xf>
    <xf numFmtId="0" fontId="27" fillId="34" borderId="6" xfId="42" applyFont="1" applyFill="1" applyBorder="1" applyAlignment="1" applyProtection="1">
      <alignment horizontal="center" vertical="center" shrinkToFit="1"/>
      <protection locked="0"/>
    </xf>
    <xf numFmtId="0" fontId="27" fillId="35" borderId="7" xfId="42" applyFont="1" applyFill="1" applyBorder="1" applyAlignment="1" applyProtection="1">
      <alignment horizontal="center" vertical="center" shrinkToFit="1"/>
      <protection locked="0"/>
    </xf>
    <xf numFmtId="0" fontId="27" fillId="35" borderId="8" xfId="42" applyFont="1" applyFill="1" applyBorder="1" applyAlignment="1" applyProtection="1">
      <alignment horizontal="center" vertical="center" shrinkToFit="1"/>
      <protection locked="0"/>
    </xf>
    <xf numFmtId="0" fontId="27" fillId="35" borderId="6" xfId="42" applyFont="1" applyFill="1" applyBorder="1" applyAlignment="1" applyProtection="1">
      <alignment horizontal="center" vertical="center" shrinkToFit="1"/>
      <protection locked="0"/>
    </xf>
    <xf numFmtId="0" fontId="27" fillId="36" borderId="3" xfId="42" applyFont="1" applyFill="1" applyBorder="1" applyAlignment="1" applyProtection="1">
      <alignment horizontal="center" vertical="center" wrapText="1"/>
      <protection locked="0"/>
    </xf>
    <xf numFmtId="0" fontId="27" fillId="36" borderId="4" xfId="42" applyFont="1" applyFill="1" applyBorder="1" applyAlignment="1" applyProtection="1">
      <alignment horizontal="center" vertical="center" wrapText="1"/>
      <protection locked="0"/>
    </xf>
    <xf numFmtId="0" fontId="27" fillId="36" borderId="116" xfId="42" applyFont="1" applyFill="1" applyBorder="1" applyAlignment="1" applyProtection="1">
      <alignment horizontal="center" vertical="center" wrapText="1"/>
      <protection locked="0"/>
    </xf>
    <xf numFmtId="0" fontId="27" fillId="36" borderId="17" xfId="42" applyFont="1" applyFill="1" applyBorder="1" applyAlignment="1" applyProtection="1">
      <alignment horizontal="center" vertical="center" wrapText="1"/>
      <protection locked="0"/>
    </xf>
    <xf numFmtId="0" fontId="27" fillId="36" borderId="0" xfId="42" applyFont="1" applyFill="1" applyAlignment="1" applyProtection="1">
      <alignment horizontal="center" vertical="center" wrapText="1"/>
      <protection locked="0"/>
    </xf>
    <xf numFmtId="0" fontId="27" fillId="36" borderId="67" xfId="42" applyFont="1" applyFill="1" applyBorder="1" applyAlignment="1" applyProtection="1">
      <alignment horizontal="center" vertical="center" wrapText="1"/>
      <protection locked="0"/>
    </xf>
    <xf numFmtId="0" fontId="27" fillId="36" borderId="16" xfId="42" applyFont="1" applyFill="1" applyBorder="1" applyAlignment="1" applyProtection="1">
      <alignment horizontal="center" vertical="center" wrapText="1"/>
      <protection locked="0"/>
    </xf>
    <xf numFmtId="0" fontId="27" fillId="36" borderId="5" xfId="42" applyFont="1" applyFill="1" applyBorder="1" applyAlignment="1" applyProtection="1">
      <alignment horizontal="center" vertical="center" wrapText="1"/>
      <protection locked="0"/>
    </xf>
    <xf numFmtId="0" fontId="27" fillId="36" borderId="114" xfId="42" applyFont="1" applyFill="1" applyBorder="1" applyAlignment="1" applyProtection="1">
      <alignment horizontal="center" vertical="center" wrapText="1"/>
      <protection locked="0"/>
    </xf>
    <xf numFmtId="0" fontId="3" fillId="0" borderId="117" xfId="42" applyFont="1" applyBorder="1" applyAlignment="1">
      <alignment horizontal="center" vertical="center" wrapText="1"/>
    </xf>
    <xf numFmtId="0" fontId="3" fillId="0" borderId="118" xfId="42" applyFont="1" applyBorder="1" applyAlignment="1">
      <alignment horizontal="center" vertical="center" wrapText="1"/>
    </xf>
    <xf numFmtId="0" fontId="3" fillId="0" borderId="119" xfId="42" applyFont="1" applyBorder="1" applyAlignment="1">
      <alignment horizontal="center" vertical="center" wrapText="1"/>
    </xf>
    <xf numFmtId="0" fontId="28" fillId="0" borderId="140" xfId="42" applyFont="1" applyBorder="1" applyAlignment="1">
      <alignment horizontal="center" vertical="center" wrapText="1"/>
    </xf>
    <xf numFmtId="0" fontId="28" fillId="0" borderId="141" xfId="42" applyFont="1" applyBorder="1" applyAlignment="1">
      <alignment horizontal="center" vertical="center" wrapText="1"/>
    </xf>
    <xf numFmtId="0" fontId="28" fillId="0" borderId="142" xfId="42" applyFont="1" applyBorder="1" applyAlignment="1">
      <alignment horizontal="center" vertical="center" wrapText="1"/>
    </xf>
    <xf numFmtId="0" fontId="28" fillId="0" borderId="143" xfId="42" applyFont="1" applyBorder="1" applyAlignment="1">
      <alignment horizontal="center" vertical="center" wrapText="1"/>
    </xf>
    <xf numFmtId="0" fontId="28" fillId="0" borderId="144" xfId="42" applyFont="1" applyBorder="1" applyAlignment="1">
      <alignment horizontal="center" vertical="center" wrapText="1"/>
    </xf>
    <xf numFmtId="0" fontId="28" fillId="0" borderId="145" xfId="42" applyFont="1" applyBorder="1" applyAlignment="1">
      <alignment horizontal="center" vertical="center" wrapText="1"/>
    </xf>
    <xf numFmtId="0" fontId="28" fillId="0" borderId="154" xfId="42" applyFont="1" applyBorder="1" applyAlignment="1">
      <alignment horizontal="center" vertical="center" wrapText="1"/>
    </xf>
    <xf numFmtId="0" fontId="28" fillId="0" borderId="155" xfId="42" applyFont="1" applyBorder="1" applyAlignment="1">
      <alignment horizontal="center" vertical="center" wrapText="1"/>
    </xf>
    <xf numFmtId="0" fontId="28" fillId="0" borderId="156" xfId="42" applyFont="1" applyBorder="1" applyAlignment="1">
      <alignment horizontal="center" vertical="center" wrapText="1"/>
    </xf>
    <xf numFmtId="177" fontId="28" fillId="0" borderId="98" xfId="42" applyNumberFormat="1" applyFont="1" applyBorder="1" applyAlignment="1">
      <alignment horizontal="left" vertical="center" shrinkToFit="1"/>
    </xf>
    <xf numFmtId="0" fontId="28" fillId="0" borderId="98" xfId="42" applyFont="1" applyBorder="1" applyAlignment="1">
      <alignment horizontal="left" vertical="center" shrinkToFit="1"/>
    </xf>
    <xf numFmtId="0" fontId="28" fillId="0" borderId="99" xfId="42" applyFont="1" applyBorder="1" applyAlignment="1">
      <alignment horizontal="left" vertical="center" shrinkToFit="1"/>
    </xf>
    <xf numFmtId="1" fontId="27" fillId="33" borderId="120" xfId="42" applyNumberFormat="1" applyFont="1" applyFill="1" applyBorder="1" applyAlignment="1">
      <alignment horizontal="center" vertical="center" wrapText="1"/>
    </xf>
    <xf numFmtId="1" fontId="27" fillId="33" borderId="121" xfId="42" applyNumberFormat="1" applyFont="1" applyFill="1" applyBorder="1" applyAlignment="1">
      <alignment horizontal="center" vertical="center" wrapText="1"/>
    </xf>
    <xf numFmtId="1" fontId="27" fillId="33" borderId="122" xfId="42" applyNumberFormat="1" applyFont="1" applyFill="1" applyBorder="1" applyAlignment="1">
      <alignment horizontal="center" vertical="center" wrapText="1"/>
    </xf>
    <xf numFmtId="1" fontId="27" fillId="33" borderId="123" xfId="42" applyNumberFormat="1" applyFont="1" applyFill="1" applyBorder="1" applyAlignment="1">
      <alignment horizontal="center" vertical="center" wrapText="1"/>
    </xf>
    <xf numFmtId="0" fontId="27" fillId="36" borderId="115" xfId="42" applyFont="1" applyFill="1" applyBorder="1" applyAlignment="1" applyProtection="1">
      <alignment horizontal="center" vertical="center" wrapText="1"/>
      <protection locked="0"/>
    </xf>
    <xf numFmtId="0" fontId="27" fillId="36" borderId="66" xfId="42" applyFont="1" applyFill="1" applyBorder="1" applyAlignment="1" applyProtection="1">
      <alignment horizontal="center" vertical="center" wrapText="1"/>
      <protection locked="0"/>
    </xf>
    <xf numFmtId="0" fontId="27" fillId="36" borderId="73" xfId="42" applyFont="1" applyFill="1" applyBorder="1" applyAlignment="1" applyProtection="1">
      <alignment horizontal="center" vertical="center" wrapText="1"/>
      <protection locked="0"/>
    </xf>
    <xf numFmtId="0" fontId="27" fillId="36" borderId="74" xfId="42" applyFont="1" applyFill="1" applyBorder="1" applyAlignment="1" applyProtection="1">
      <alignment horizontal="center" vertical="center" wrapText="1"/>
      <protection locked="0"/>
    </xf>
    <xf numFmtId="0" fontId="27" fillId="36" borderId="78" xfId="42" applyFont="1" applyFill="1" applyBorder="1" applyAlignment="1" applyProtection="1">
      <alignment horizontal="center" vertical="center" wrapText="1"/>
      <protection locked="0"/>
    </xf>
    <xf numFmtId="0" fontId="3" fillId="0" borderId="97" xfId="42" applyFont="1" applyBorder="1" applyAlignment="1">
      <alignment horizontal="center" vertical="center" wrapText="1"/>
    </xf>
    <xf numFmtId="0" fontId="3" fillId="0" borderId="98" xfId="42" applyFont="1" applyBorder="1" applyAlignment="1">
      <alignment horizontal="center" vertical="center" wrapText="1"/>
    </xf>
    <xf numFmtId="0" fontId="3" fillId="0" borderId="99" xfId="42" applyFont="1" applyBorder="1" applyAlignment="1">
      <alignment horizontal="center" vertical="center" wrapText="1"/>
    </xf>
    <xf numFmtId="177" fontId="27" fillId="33" borderId="97" xfId="42" applyNumberFormat="1" applyFont="1" applyFill="1" applyBorder="1" applyAlignment="1">
      <alignment horizontal="center" vertical="center" wrapText="1"/>
    </xf>
    <xf numFmtId="177" fontId="27" fillId="33" borderId="103" xfId="42" applyNumberFormat="1" applyFont="1" applyFill="1" applyBorder="1" applyAlignment="1">
      <alignment horizontal="center" vertical="center" wrapText="1"/>
    </xf>
    <xf numFmtId="177" fontId="27" fillId="33" borderId="104" xfId="42" applyNumberFormat="1" applyFont="1" applyFill="1" applyBorder="1" applyAlignment="1">
      <alignment horizontal="center" vertical="center" wrapText="1"/>
    </xf>
    <xf numFmtId="177" fontId="27" fillId="33" borderId="99" xfId="42" applyNumberFormat="1" applyFont="1" applyFill="1" applyBorder="1" applyAlignment="1">
      <alignment horizontal="center" vertical="center" wrapText="1"/>
    </xf>
    <xf numFmtId="0" fontId="33" fillId="0" borderId="128" xfId="42" applyFont="1" applyBorder="1" applyAlignment="1">
      <alignment horizontal="center" vertical="center" wrapText="1"/>
    </xf>
    <xf numFmtId="0" fontId="33" fillId="0" borderId="129" xfId="42" applyFont="1" applyBorder="1" applyAlignment="1">
      <alignment horizontal="center" vertical="center" wrapText="1"/>
    </xf>
    <xf numFmtId="0" fontId="33" fillId="0" borderId="130" xfId="42" applyFont="1" applyBorder="1" applyAlignment="1">
      <alignment horizontal="center" vertical="center" wrapText="1"/>
    </xf>
    <xf numFmtId="177" fontId="27" fillId="33" borderId="106" xfId="42" applyNumberFormat="1" applyFont="1" applyFill="1" applyBorder="1" applyAlignment="1">
      <alignment horizontal="center" vertical="center" wrapText="1"/>
    </xf>
    <xf numFmtId="177" fontId="27" fillId="33" borderId="112" xfId="42" applyNumberFormat="1" applyFont="1" applyFill="1" applyBorder="1" applyAlignment="1">
      <alignment horizontal="center" vertical="center" wrapText="1"/>
    </xf>
    <xf numFmtId="177" fontId="27" fillId="33" borderId="113" xfId="42" applyNumberFormat="1" applyFont="1" applyFill="1" applyBorder="1" applyAlignment="1">
      <alignment horizontal="center" vertical="center" wrapText="1"/>
    </xf>
    <xf numFmtId="177" fontId="27" fillId="33" borderId="108" xfId="42" applyNumberFormat="1" applyFont="1" applyFill="1" applyBorder="1" applyAlignment="1">
      <alignment horizontal="center" vertical="center" wrapText="1"/>
    </xf>
    <xf numFmtId="0" fontId="28" fillId="36" borderId="126" xfId="42" applyFont="1" applyFill="1" applyBorder="1" applyAlignment="1" applyProtection="1">
      <alignment horizontal="center" vertical="center"/>
      <protection locked="0"/>
    </xf>
    <xf numFmtId="0" fontId="28" fillId="36" borderId="150" xfId="42" applyFont="1" applyFill="1" applyBorder="1" applyAlignment="1" applyProtection="1">
      <alignment horizontal="center" vertical="center"/>
      <protection locked="0"/>
    </xf>
    <xf numFmtId="0" fontId="28" fillId="0" borderId="7" xfId="42" applyFont="1" applyBorder="1" applyAlignment="1">
      <alignment horizontal="left" vertical="center" wrapText="1"/>
    </xf>
    <xf numFmtId="0" fontId="28" fillId="0" borderId="69" xfId="42" applyFont="1" applyBorder="1" applyAlignment="1">
      <alignment horizontal="left" vertical="center" wrapText="1"/>
    </xf>
    <xf numFmtId="177" fontId="28" fillId="33" borderId="146" xfId="42" applyNumberFormat="1" applyFont="1" applyFill="1" applyBorder="1" applyAlignment="1">
      <alignment horizontal="center" vertical="center" wrapText="1"/>
    </xf>
    <xf numFmtId="177" fontId="28" fillId="33" borderId="147" xfId="42" applyNumberFormat="1" applyFont="1" applyFill="1" applyBorder="1" applyAlignment="1">
      <alignment horizontal="center" vertical="center" wrapText="1"/>
    </xf>
    <xf numFmtId="177" fontId="28" fillId="33" borderId="148" xfId="42" applyNumberFormat="1" applyFont="1" applyFill="1" applyBorder="1" applyAlignment="1">
      <alignment horizontal="center" vertical="center" wrapText="1"/>
    </xf>
    <xf numFmtId="177" fontId="28" fillId="33" borderId="143" xfId="42" applyNumberFormat="1" applyFont="1" applyFill="1" applyBorder="1" applyAlignment="1">
      <alignment horizontal="center" vertical="center" wrapText="1"/>
    </xf>
    <xf numFmtId="177" fontId="28" fillId="33" borderId="144" xfId="42" applyNumberFormat="1" applyFont="1" applyFill="1" applyBorder="1" applyAlignment="1">
      <alignment horizontal="center" vertical="center" wrapText="1"/>
    </xf>
    <xf numFmtId="177" fontId="28" fillId="33" borderId="145" xfId="42" applyNumberFormat="1" applyFont="1" applyFill="1" applyBorder="1" applyAlignment="1">
      <alignment horizontal="center" vertical="center" wrapText="1"/>
    </xf>
    <xf numFmtId="177" fontId="28" fillId="33" borderId="154" xfId="42" applyNumberFormat="1" applyFont="1" applyFill="1" applyBorder="1" applyAlignment="1">
      <alignment horizontal="center" vertical="center" wrapText="1"/>
    </xf>
    <xf numFmtId="177" fontId="28" fillId="33" borderId="155" xfId="42" applyNumberFormat="1" applyFont="1" applyFill="1" applyBorder="1" applyAlignment="1">
      <alignment horizontal="center" vertical="center" wrapText="1"/>
    </xf>
    <xf numFmtId="177" fontId="28" fillId="33" borderId="156" xfId="42" applyNumberFormat="1" applyFont="1" applyFill="1" applyBorder="1" applyAlignment="1">
      <alignment horizontal="center" vertical="center" wrapText="1"/>
    </xf>
    <xf numFmtId="0" fontId="27" fillId="36" borderId="115" xfId="42" applyFont="1" applyFill="1" applyBorder="1" applyAlignment="1" applyProtection="1">
      <alignment horizontal="left" vertical="center" wrapText="1"/>
      <protection locked="0"/>
    </xf>
    <xf numFmtId="0" fontId="27" fillId="36" borderId="4" xfId="42" applyFont="1" applyFill="1" applyBorder="1" applyAlignment="1" applyProtection="1">
      <alignment horizontal="left" vertical="center" wrapText="1"/>
      <protection locked="0"/>
    </xf>
    <xf numFmtId="0" fontId="27" fillId="36" borderId="116" xfId="42" applyFont="1" applyFill="1" applyBorder="1" applyAlignment="1" applyProtection="1">
      <alignment horizontal="left" vertical="center" wrapText="1"/>
      <protection locked="0"/>
    </xf>
    <xf numFmtId="0" fontId="27" fillId="36" borderId="66" xfId="42" applyFont="1" applyFill="1" applyBorder="1" applyAlignment="1" applyProtection="1">
      <alignment horizontal="left" vertical="center" wrapText="1"/>
      <protection locked="0"/>
    </xf>
    <xf numFmtId="0" fontId="27" fillId="36" borderId="0" xfId="42" applyFont="1" applyFill="1" applyAlignment="1" applyProtection="1">
      <alignment horizontal="left" vertical="center" wrapText="1"/>
      <protection locked="0"/>
    </xf>
    <xf numFmtId="0" fontId="27" fillId="36" borderId="67" xfId="42" applyFont="1" applyFill="1" applyBorder="1" applyAlignment="1" applyProtection="1">
      <alignment horizontal="left" vertical="center" wrapText="1"/>
      <protection locked="0"/>
    </xf>
    <xf numFmtId="0" fontId="27" fillId="36" borderId="105" xfId="42" applyFont="1" applyFill="1" applyBorder="1" applyAlignment="1" applyProtection="1">
      <alignment horizontal="left" vertical="center" wrapText="1"/>
      <protection locked="0"/>
    </xf>
    <xf numFmtId="0" fontId="27" fillId="36" borderId="5" xfId="42" applyFont="1" applyFill="1" applyBorder="1" applyAlignment="1" applyProtection="1">
      <alignment horizontal="left" vertical="center" wrapText="1"/>
      <protection locked="0"/>
    </xf>
    <xf numFmtId="0" fontId="27" fillId="36" borderId="114" xfId="42" applyFont="1" applyFill="1" applyBorder="1" applyAlignment="1" applyProtection="1">
      <alignment horizontal="left" vertical="center" wrapText="1"/>
      <protection locked="0"/>
    </xf>
    <xf numFmtId="0" fontId="33" fillId="0" borderId="106" xfId="42" applyFont="1" applyBorder="1" applyAlignment="1">
      <alignment horizontal="center" vertical="center" wrapText="1"/>
    </xf>
    <xf numFmtId="0" fontId="33" fillId="0" borderId="107" xfId="42" applyFont="1" applyBorder="1" applyAlignment="1">
      <alignment horizontal="center" vertical="center" wrapText="1"/>
    </xf>
    <xf numFmtId="0" fontId="33" fillId="0" borderId="108" xfId="42" applyFont="1" applyBorder="1" applyAlignment="1">
      <alignment horizontal="center" vertical="center" wrapText="1"/>
    </xf>
    <xf numFmtId="0" fontId="27" fillId="0" borderId="96" xfId="42" applyFont="1" applyBorder="1" applyAlignment="1">
      <alignment horizontal="center" vertical="center"/>
    </xf>
    <xf numFmtId="0" fontId="27" fillId="0" borderId="124" xfId="42" applyFont="1" applyBorder="1" applyAlignment="1">
      <alignment horizontal="center" vertical="center"/>
    </xf>
    <xf numFmtId="0" fontId="27" fillId="34" borderId="115" xfId="42" applyFont="1" applyFill="1" applyBorder="1" applyAlignment="1" applyProtection="1">
      <alignment horizontal="center" vertical="center" shrinkToFit="1"/>
      <protection locked="0"/>
    </xf>
    <xf numFmtId="0" fontId="27" fillId="34" borderId="4" xfId="42" applyFont="1" applyFill="1" applyBorder="1" applyAlignment="1" applyProtection="1">
      <alignment horizontal="center" vertical="center" shrinkToFit="1"/>
      <protection locked="0"/>
    </xf>
    <xf numFmtId="0" fontId="27" fillId="34" borderId="1" xfId="42" applyFont="1" applyFill="1" applyBorder="1" applyAlignment="1" applyProtection="1">
      <alignment horizontal="center" vertical="center" shrinkToFit="1"/>
      <protection locked="0"/>
    </xf>
    <xf numFmtId="0" fontId="27" fillId="34" borderId="66" xfId="42" applyFont="1" applyFill="1" applyBorder="1" applyAlignment="1" applyProtection="1">
      <alignment horizontal="center" vertical="center" shrinkToFit="1"/>
      <protection locked="0"/>
    </xf>
    <xf numFmtId="0" fontId="27" fillId="34" borderId="0" xfId="42" applyFont="1" applyFill="1" applyAlignment="1" applyProtection="1">
      <alignment horizontal="center" vertical="center" shrinkToFit="1"/>
      <protection locked="0"/>
    </xf>
    <xf numFmtId="0" fontId="27" fillId="34" borderId="27" xfId="42" applyFont="1" applyFill="1" applyBorder="1" applyAlignment="1" applyProtection="1">
      <alignment horizontal="center" vertical="center" shrinkToFit="1"/>
      <protection locked="0"/>
    </xf>
    <xf numFmtId="0" fontId="27" fillId="34" borderId="105" xfId="42" applyFont="1" applyFill="1" applyBorder="1" applyAlignment="1" applyProtection="1">
      <alignment horizontal="center" vertical="center" shrinkToFit="1"/>
      <protection locked="0"/>
    </xf>
    <xf numFmtId="0" fontId="27" fillId="34" borderId="5" xfId="42" applyFont="1" applyFill="1" applyBorder="1" applyAlignment="1" applyProtection="1">
      <alignment horizontal="center" vertical="center" shrinkToFit="1"/>
      <protection locked="0"/>
    </xf>
    <xf numFmtId="0" fontId="27" fillId="34" borderId="15" xfId="42" applyFont="1" applyFill="1" applyBorder="1" applyAlignment="1" applyProtection="1">
      <alignment horizontal="center" vertical="center" shrinkToFit="1"/>
      <protection locked="0"/>
    </xf>
    <xf numFmtId="0" fontId="27" fillId="35" borderId="76" xfId="42" applyFont="1" applyFill="1" applyBorder="1" applyAlignment="1" applyProtection="1">
      <alignment horizontal="center" vertical="center" wrapText="1"/>
      <protection locked="0"/>
    </xf>
    <xf numFmtId="0" fontId="27" fillId="35" borderId="125" xfId="42" applyFont="1" applyFill="1" applyBorder="1" applyAlignment="1" applyProtection="1">
      <alignment horizontal="center" vertical="center" shrinkToFit="1"/>
      <protection locked="0"/>
    </xf>
    <xf numFmtId="0" fontId="27" fillId="35" borderId="126" xfId="42" applyFont="1" applyFill="1" applyBorder="1" applyAlignment="1" applyProtection="1">
      <alignment horizontal="center" vertical="center" shrinkToFit="1"/>
      <protection locked="0"/>
    </xf>
    <xf numFmtId="0" fontId="27" fillId="35" borderId="127" xfId="42" applyFont="1" applyFill="1" applyBorder="1" applyAlignment="1" applyProtection="1">
      <alignment horizontal="center" vertical="center" shrinkToFit="1"/>
      <protection locked="0"/>
    </xf>
    <xf numFmtId="0" fontId="27" fillId="36" borderId="77" xfId="42" applyFont="1" applyFill="1" applyBorder="1" applyAlignment="1" applyProtection="1">
      <alignment horizontal="center" vertical="center" wrapText="1"/>
      <protection locked="0"/>
    </xf>
    <xf numFmtId="0" fontId="27" fillId="36" borderId="105" xfId="42" applyFont="1" applyFill="1" applyBorder="1" applyAlignment="1" applyProtection="1">
      <alignment horizontal="center" vertical="center" wrapText="1"/>
      <protection locked="0"/>
    </xf>
    <xf numFmtId="0" fontId="27" fillId="34" borderId="115" xfId="42" applyFont="1" applyFill="1" applyBorder="1" applyAlignment="1" applyProtection="1">
      <alignment horizontal="center" vertical="center"/>
      <protection locked="0"/>
    </xf>
    <xf numFmtId="0" fontId="27" fillId="34" borderId="4" xfId="42" applyFont="1" applyFill="1" applyBorder="1" applyAlignment="1" applyProtection="1">
      <alignment horizontal="center" vertical="center"/>
      <protection locked="0"/>
    </xf>
    <xf numFmtId="0" fontId="27" fillId="34" borderId="1" xfId="42" applyFont="1" applyFill="1" applyBorder="1" applyAlignment="1" applyProtection="1">
      <alignment horizontal="center" vertical="center"/>
      <protection locked="0"/>
    </xf>
    <xf numFmtId="0" fontId="27" fillId="34" borderId="66" xfId="42" applyFont="1" applyFill="1" applyBorder="1" applyAlignment="1" applyProtection="1">
      <alignment horizontal="center" vertical="center"/>
      <protection locked="0"/>
    </xf>
    <xf numFmtId="0" fontId="27" fillId="34" borderId="0" xfId="42" applyFont="1" applyFill="1" applyAlignment="1" applyProtection="1">
      <alignment horizontal="center" vertical="center"/>
      <protection locked="0"/>
    </xf>
    <xf numFmtId="0" fontId="27" fillId="34" borderId="27" xfId="42" applyFont="1" applyFill="1" applyBorder="1" applyAlignment="1" applyProtection="1">
      <alignment horizontal="center" vertical="center"/>
      <protection locked="0"/>
    </xf>
    <xf numFmtId="0" fontId="27" fillId="34" borderId="105" xfId="42" applyFont="1" applyFill="1" applyBorder="1" applyAlignment="1" applyProtection="1">
      <alignment horizontal="center" vertical="center"/>
      <protection locked="0"/>
    </xf>
    <xf numFmtId="0" fontId="27" fillId="34" borderId="5" xfId="42" applyFont="1" applyFill="1" applyBorder="1" applyAlignment="1" applyProtection="1">
      <alignment horizontal="center" vertical="center"/>
      <protection locked="0"/>
    </xf>
    <xf numFmtId="0" fontId="27" fillId="34" borderId="15" xfId="42" applyFont="1" applyFill="1" applyBorder="1" applyAlignment="1" applyProtection="1">
      <alignment horizontal="center" vertical="center"/>
      <protection locked="0"/>
    </xf>
    <xf numFmtId="0" fontId="27" fillId="0" borderId="82" xfId="42" applyFont="1" applyBorder="1" applyAlignment="1">
      <alignment horizontal="center" vertical="center"/>
    </xf>
    <xf numFmtId="0" fontId="27" fillId="34" borderId="59" xfId="42" applyFont="1" applyFill="1" applyBorder="1" applyAlignment="1" applyProtection="1">
      <alignment horizontal="center" vertical="center"/>
      <protection locked="0"/>
    </xf>
    <xf numFmtId="0" fontId="27" fillId="34" borderId="60" xfId="42" applyFont="1" applyFill="1" applyBorder="1" applyAlignment="1" applyProtection="1">
      <alignment horizontal="center" vertical="center"/>
      <protection locked="0"/>
    </xf>
    <xf numFmtId="0" fontId="27" fillId="34" borderId="61" xfId="42" applyFont="1" applyFill="1" applyBorder="1" applyAlignment="1" applyProtection="1">
      <alignment horizontal="center" vertical="center"/>
      <protection locked="0"/>
    </xf>
    <xf numFmtId="0" fontId="27" fillId="34" borderId="62" xfId="42" applyFont="1" applyFill="1" applyBorder="1" applyAlignment="1" applyProtection="1">
      <alignment horizontal="center" vertical="center" wrapText="1"/>
      <protection locked="0"/>
    </xf>
    <xf numFmtId="0" fontId="27" fillId="34" borderId="83" xfId="42" applyFont="1" applyFill="1" applyBorder="1" applyAlignment="1" applyProtection="1">
      <alignment horizontal="center" vertical="center" shrinkToFit="1"/>
      <protection locked="0"/>
    </xf>
    <xf numFmtId="0" fontId="27" fillId="35" borderId="84" xfId="42" applyFont="1" applyFill="1" applyBorder="1" applyAlignment="1" applyProtection="1">
      <alignment horizontal="center" vertical="center" shrinkToFit="1"/>
      <protection locked="0"/>
    </xf>
    <xf numFmtId="0" fontId="27" fillId="35" borderId="85" xfId="42" applyFont="1" applyFill="1" applyBorder="1" applyAlignment="1" applyProtection="1">
      <alignment horizontal="center" vertical="center" shrinkToFit="1"/>
      <protection locked="0"/>
    </xf>
    <xf numFmtId="0" fontId="27" fillId="36" borderId="63" xfId="42" applyFont="1" applyFill="1" applyBorder="1" applyAlignment="1" applyProtection="1">
      <alignment horizontal="center" vertical="center" wrapText="1"/>
      <protection locked="0"/>
    </xf>
    <xf numFmtId="0" fontId="27" fillId="36" borderId="60" xfId="42" applyFont="1" applyFill="1" applyBorder="1" applyAlignment="1" applyProtection="1">
      <alignment horizontal="center" vertical="center" wrapText="1"/>
      <protection locked="0"/>
    </xf>
    <xf numFmtId="0" fontId="27" fillId="36" borderId="64" xfId="42" applyFont="1" applyFill="1" applyBorder="1" applyAlignment="1" applyProtection="1">
      <alignment horizontal="center" vertical="center" wrapText="1"/>
      <protection locked="0"/>
    </xf>
    <xf numFmtId="0" fontId="3" fillId="0" borderId="86" xfId="42" applyFont="1" applyBorder="1" applyAlignment="1">
      <alignment horizontal="center" vertical="center" wrapText="1"/>
    </xf>
    <xf numFmtId="0" fontId="3" fillId="0" borderId="87" xfId="42" applyFont="1" applyBorder="1" applyAlignment="1">
      <alignment horizontal="center" vertical="center" wrapText="1"/>
    </xf>
    <xf numFmtId="0" fontId="3" fillId="0" borderId="88" xfId="42" applyFont="1" applyBorder="1" applyAlignment="1">
      <alignment horizontal="center" vertical="center" wrapText="1"/>
    </xf>
    <xf numFmtId="0" fontId="4" fillId="33" borderId="59" xfId="42" applyFont="1" applyFill="1" applyBorder="1" applyAlignment="1">
      <alignment horizontal="center" vertical="center" wrapText="1"/>
    </xf>
    <xf numFmtId="0" fontId="4" fillId="33" borderId="61" xfId="42" applyFont="1" applyFill="1" applyBorder="1" applyAlignment="1">
      <alignment horizontal="center" vertical="center" wrapText="1"/>
    </xf>
    <xf numFmtId="0" fontId="4" fillId="33" borderId="66" xfId="42" applyFont="1" applyFill="1" applyBorder="1" applyAlignment="1">
      <alignment horizontal="center" vertical="center" wrapText="1"/>
    </xf>
    <xf numFmtId="0" fontId="4" fillId="33" borderId="27" xfId="42" applyFont="1" applyFill="1" applyBorder="1" applyAlignment="1">
      <alignment horizontal="center" vertical="center" wrapText="1"/>
    </xf>
    <xf numFmtId="0" fontId="4" fillId="33" borderId="73" xfId="42" applyFont="1" applyFill="1" applyBorder="1" applyAlignment="1">
      <alignment horizontal="center" vertical="center" wrapText="1"/>
    </xf>
    <xf numFmtId="0" fontId="4" fillId="33" borderId="75" xfId="42" applyFont="1" applyFill="1" applyBorder="1" applyAlignment="1">
      <alignment horizontal="center" vertical="center" wrapText="1"/>
    </xf>
    <xf numFmtId="0" fontId="4" fillId="33" borderId="63" xfId="42" applyFont="1" applyFill="1" applyBorder="1" applyAlignment="1">
      <alignment horizontal="center" vertical="center" wrapText="1"/>
    </xf>
    <xf numFmtId="0" fontId="4" fillId="33" borderId="64" xfId="42" applyFont="1" applyFill="1" applyBorder="1" applyAlignment="1">
      <alignment horizontal="center" vertical="center" wrapText="1"/>
    </xf>
    <xf numFmtId="0" fontId="4" fillId="33" borderId="17" xfId="42" applyFont="1" applyFill="1" applyBorder="1" applyAlignment="1">
      <alignment horizontal="center" vertical="center" wrapText="1"/>
    </xf>
    <xf numFmtId="0" fontId="4" fillId="33" borderId="67" xfId="42" applyFont="1" applyFill="1" applyBorder="1" applyAlignment="1">
      <alignment horizontal="center" vertical="center" wrapText="1"/>
    </xf>
    <xf numFmtId="0" fontId="4" fillId="33" borderId="77" xfId="42" applyFont="1" applyFill="1" applyBorder="1" applyAlignment="1">
      <alignment horizontal="center" vertical="center" wrapText="1"/>
    </xf>
    <xf numFmtId="0" fontId="4" fillId="33" borderId="78" xfId="42" applyFont="1" applyFill="1" applyBorder="1" applyAlignment="1">
      <alignment horizontal="center" vertical="center" wrapText="1"/>
    </xf>
    <xf numFmtId="0" fontId="28" fillId="0" borderId="59" xfId="42" applyFont="1" applyBorder="1" applyAlignment="1">
      <alignment horizontal="center" vertical="center" wrapText="1"/>
    </xf>
    <xf numFmtId="0" fontId="28" fillId="0" borderId="64" xfId="42" applyFont="1" applyBorder="1" applyAlignment="1">
      <alignment horizontal="center" vertical="center" wrapText="1"/>
    </xf>
    <xf numFmtId="0" fontId="27" fillId="0" borderId="68" xfId="42" applyFont="1" applyBorder="1" applyAlignment="1">
      <alignment horizontal="center" vertical="center"/>
    </xf>
    <xf numFmtId="0" fontId="27" fillId="0" borderId="7" xfId="42" applyFont="1" applyBorder="1" applyAlignment="1">
      <alignment horizontal="center" vertical="center"/>
    </xf>
    <xf numFmtId="0" fontId="27" fillId="0" borderId="69" xfId="42" applyFont="1" applyBorder="1" applyAlignment="1">
      <alignment horizontal="center" vertical="center"/>
    </xf>
    <xf numFmtId="0" fontId="27" fillId="33" borderId="68" xfId="42" applyFont="1" applyFill="1" applyBorder="1" applyAlignment="1">
      <alignment horizontal="center" vertical="center"/>
    </xf>
    <xf numFmtId="0" fontId="27" fillId="33" borderId="7" xfId="42" applyFont="1" applyFill="1" applyBorder="1" applyAlignment="1">
      <alignment horizontal="center" vertical="center"/>
    </xf>
    <xf numFmtId="0" fontId="27" fillId="33" borderId="69" xfId="42" applyFont="1" applyFill="1" applyBorder="1" applyAlignment="1">
      <alignment horizontal="center" vertical="center"/>
    </xf>
    <xf numFmtId="1" fontId="27" fillId="33" borderId="92" xfId="42" applyNumberFormat="1" applyFont="1" applyFill="1" applyBorder="1" applyAlignment="1">
      <alignment horizontal="center" vertical="center" wrapText="1"/>
    </xf>
    <xf numFmtId="1" fontId="27" fillId="33" borderId="93" xfId="42" applyNumberFormat="1" applyFont="1" applyFill="1" applyBorder="1" applyAlignment="1">
      <alignment horizontal="center" vertical="center" wrapText="1"/>
    </xf>
    <xf numFmtId="1" fontId="27" fillId="33" borderId="94" xfId="42" applyNumberFormat="1" applyFont="1" applyFill="1" applyBorder="1" applyAlignment="1">
      <alignment horizontal="center" vertical="center" wrapText="1"/>
    </xf>
    <xf numFmtId="1" fontId="27" fillId="33" borderId="95" xfId="42" applyNumberFormat="1" applyFont="1" applyFill="1" applyBorder="1" applyAlignment="1">
      <alignment horizontal="center" vertical="center" wrapText="1"/>
    </xf>
    <xf numFmtId="0" fontId="27" fillId="36" borderId="59" xfId="42" applyFont="1" applyFill="1" applyBorder="1" applyAlignment="1" applyProtection="1">
      <alignment horizontal="left" vertical="center" wrapText="1"/>
      <protection locked="0"/>
    </xf>
    <xf numFmtId="0" fontId="27" fillId="36" borderId="60" xfId="42" applyFont="1" applyFill="1" applyBorder="1" applyAlignment="1" applyProtection="1">
      <alignment horizontal="left" vertical="center" wrapText="1"/>
      <protection locked="0"/>
    </xf>
    <xf numFmtId="0" fontId="27" fillId="36" borderId="64" xfId="42" applyFont="1" applyFill="1" applyBorder="1" applyAlignment="1" applyProtection="1">
      <alignment horizontal="left" vertical="center" wrapText="1"/>
      <protection locked="0"/>
    </xf>
    <xf numFmtId="20" fontId="27" fillId="36" borderId="6" xfId="42" applyNumberFormat="1" applyFont="1" applyFill="1" applyBorder="1" applyAlignment="1" applyProtection="1">
      <alignment horizontal="center" vertical="center"/>
      <protection locked="0"/>
    </xf>
    <xf numFmtId="20" fontId="27" fillId="36" borderId="7" xfId="42" applyNumberFormat="1" applyFont="1" applyFill="1" applyBorder="1" applyAlignment="1" applyProtection="1">
      <alignment horizontal="center" vertical="center"/>
      <protection locked="0"/>
    </xf>
    <xf numFmtId="20" fontId="27" fillId="36" borderId="8" xfId="42" applyNumberFormat="1" applyFont="1" applyFill="1" applyBorder="1" applyAlignment="1" applyProtection="1">
      <alignment horizontal="center" vertical="center"/>
      <protection locked="0"/>
    </xf>
    <xf numFmtId="4" fontId="27" fillId="0" borderId="6" xfId="42" applyNumberFormat="1" applyFont="1" applyBorder="1" applyAlignment="1">
      <alignment horizontal="center" vertical="center"/>
    </xf>
    <xf numFmtId="4" fontId="27" fillId="0" borderId="8" xfId="42" applyNumberFormat="1" applyFont="1" applyBorder="1" applyAlignment="1">
      <alignment horizontal="center" vertical="center"/>
    </xf>
    <xf numFmtId="0" fontId="27" fillId="0" borderId="58" xfId="42" applyFont="1" applyBorder="1" applyAlignment="1">
      <alignment horizontal="center" vertical="center"/>
    </xf>
    <xf numFmtId="0" fontId="27" fillId="0" borderId="65" xfId="42" applyFont="1" applyBorder="1" applyAlignment="1">
      <alignment horizontal="center" vertical="center"/>
    </xf>
    <xf numFmtId="0" fontId="27" fillId="0" borderId="72" xfId="42" applyFont="1" applyBorder="1" applyAlignment="1">
      <alignment horizontal="center" vertical="center"/>
    </xf>
    <xf numFmtId="0" fontId="27" fillId="0" borderId="59" xfId="42" applyFont="1" applyBorder="1" applyAlignment="1">
      <alignment horizontal="center" vertical="center" wrapText="1"/>
    </xf>
    <xf numFmtId="0" fontId="27" fillId="0" borderId="60" xfId="42" applyFont="1" applyBorder="1" applyAlignment="1">
      <alignment horizontal="center" vertical="center" wrapText="1"/>
    </xf>
    <xf numFmtId="0" fontId="27" fillId="0" borderId="61" xfId="42" applyFont="1" applyBorder="1" applyAlignment="1">
      <alignment horizontal="center" vertical="center" wrapText="1"/>
    </xf>
    <xf numFmtId="0" fontId="27" fillId="0" borderId="66" xfId="42" applyFont="1" applyBorder="1" applyAlignment="1">
      <alignment horizontal="center" vertical="center" wrapText="1"/>
    </xf>
    <xf numFmtId="0" fontId="27" fillId="0" borderId="0" xfId="42" applyFont="1" applyAlignment="1">
      <alignment horizontal="center" vertical="center" wrapText="1"/>
    </xf>
    <xf numFmtId="0" fontId="27" fillId="0" borderId="27" xfId="42" applyFont="1" applyBorder="1" applyAlignment="1">
      <alignment horizontal="center" vertical="center" wrapText="1"/>
    </xf>
    <xf numFmtId="0" fontId="27" fillId="0" borderId="73" xfId="42" applyFont="1" applyBorder="1" applyAlignment="1">
      <alignment horizontal="center" vertical="center" wrapText="1"/>
    </xf>
    <xf numFmtId="0" fontId="27" fillId="0" borderId="74" xfId="42" applyFont="1" applyBorder="1" applyAlignment="1">
      <alignment horizontal="center" vertical="center" wrapText="1"/>
    </xf>
    <xf numFmtId="0" fontId="27" fillId="0" borderId="75" xfId="42" applyFont="1" applyBorder="1" applyAlignment="1">
      <alignment horizontal="center" vertical="center" wrapText="1"/>
    </xf>
    <xf numFmtId="0" fontId="32" fillId="0" borderId="62" xfId="42" applyFont="1" applyBorder="1" applyAlignment="1">
      <alignment horizontal="center" vertical="center" wrapText="1"/>
    </xf>
    <xf numFmtId="0" fontId="32" fillId="0" borderId="30" xfId="42" applyFont="1" applyBorder="1" applyAlignment="1">
      <alignment horizontal="center" vertical="center" wrapText="1"/>
    </xf>
    <xf numFmtId="0" fontId="32" fillId="0" borderId="76" xfId="42" applyFont="1" applyBorder="1" applyAlignment="1">
      <alignment horizontal="center" vertical="center" wrapText="1"/>
    </xf>
    <xf numFmtId="0" fontId="27" fillId="0" borderId="63" xfId="42" applyFont="1" applyBorder="1" applyAlignment="1">
      <alignment horizontal="center" vertical="center" wrapText="1"/>
    </xf>
    <xf numFmtId="0" fontId="27" fillId="0" borderId="17" xfId="42" applyFont="1" applyBorder="1" applyAlignment="1">
      <alignment horizontal="center" vertical="center" wrapText="1"/>
    </xf>
    <xf numFmtId="0" fontId="27" fillId="0" borderId="77" xfId="42" applyFont="1" applyBorder="1" applyAlignment="1">
      <alignment horizontal="center" vertical="center" wrapText="1"/>
    </xf>
    <xf numFmtId="0" fontId="27" fillId="0" borderId="64" xfId="42" applyFont="1" applyBorder="1" applyAlignment="1">
      <alignment horizontal="center" vertical="center" wrapText="1"/>
    </xf>
    <xf numFmtId="0" fontId="27" fillId="0" borderId="67" xfId="42" applyFont="1" applyBorder="1" applyAlignment="1">
      <alignment horizontal="center" vertical="center" wrapText="1"/>
    </xf>
    <xf numFmtId="0" fontId="27" fillId="0" borderId="78" xfId="42" applyFont="1" applyBorder="1" applyAlignment="1">
      <alignment horizontal="center" vertical="center" wrapText="1"/>
    </xf>
    <xf numFmtId="0" fontId="32" fillId="0" borderId="59" xfId="42" applyFont="1" applyBorder="1" applyAlignment="1">
      <alignment horizontal="center" vertical="center" wrapText="1"/>
    </xf>
    <xf numFmtId="0" fontId="32" fillId="0" borderId="60" xfId="42" applyFont="1" applyBorder="1" applyAlignment="1">
      <alignment horizontal="center" vertical="center" wrapText="1"/>
    </xf>
    <xf numFmtId="0" fontId="32" fillId="0" borderId="64" xfId="42" applyFont="1" applyBorder="1" applyAlignment="1">
      <alignment horizontal="center" vertical="center" wrapText="1"/>
    </xf>
    <xf numFmtId="0" fontId="32" fillId="0" borderId="66" xfId="42" applyFont="1" applyBorder="1" applyAlignment="1">
      <alignment horizontal="center" vertical="center" wrapText="1"/>
    </xf>
    <xf numFmtId="0" fontId="32" fillId="0" borderId="0" xfId="42" applyFont="1" applyAlignment="1">
      <alignment horizontal="center" vertical="center" wrapText="1"/>
    </xf>
    <xf numFmtId="0" fontId="32" fillId="0" borderId="67" xfId="42" applyFont="1" applyBorder="1" applyAlignment="1">
      <alignment horizontal="center" vertical="center" wrapText="1"/>
    </xf>
    <xf numFmtId="0" fontId="32" fillId="0" borderId="73" xfId="42" applyFont="1" applyBorder="1" applyAlignment="1">
      <alignment horizontal="center" vertical="center" wrapText="1"/>
    </xf>
    <xf numFmtId="0" fontId="32" fillId="0" borderId="74" xfId="42" applyFont="1" applyBorder="1" applyAlignment="1">
      <alignment horizontal="center" vertical="center" wrapText="1"/>
    </xf>
    <xf numFmtId="0" fontId="32" fillId="0" borderId="78" xfId="42" applyFont="1" applyBorder="1" applyAlignment="1">
      <alignment horizontal="center" vertical="center" wrapText="1"/>
    </xf>
    <xf numFmtId="0" fontId="27" fillId="0" borderId="59" xfId="42" quotePrefix="1" applyFont="1" applyBorder="1" applyAlignment="1">
      <alignment horizontal="center" vertical="center"/>
    </xf>
    <xf numFmtId="0" fontId="27" fillId="0" borderId="60" xfId="42" applyFont="1" applyBorder="1" applyAlignment="1">
      <alignment horizontal="center" vertical="center"/>
    </xf>
    <xf numFmtId="0" fontId="27" fillId="0" borderId="64" xfId="42" applyFont="1" applyBorder="1" applyAlignment="1">
      <alignment horizontal="center" vertical="center"/>
    </xf>
    <xf numFmtId="0" fontId="27" fillId="34" borderId="6" xfId="42" applyFont="1" applyFill="1" applyBorder="1" applyAlignment="1" applyProtection="1">
      <alignment horizontal="center" vertical="center"/>
      <protection locked="0"/>
    </xf>
    <xf numFmtId="0" fontId="27" fillId="35" borderId="7" xfId="42" applyFont="1" applyFill="1" applyBorder="1" applyAlignment="1" applyProtection="1">
      <alignment horizontal="center" vertical="center"/>
      <protection locked="0"/>
    </xf>
    <xf numFmtId="0" fontId="27" fillId="35" borderId="8" xfId="42" applyFont="1" applyFill="1" applyBorder="1" applyAlignment="1" applyProtection="1">
      <alignment horizontal="center" vertical="center"/>
      <protection locked="0"/>
    </xf>
    <xf numFmtId="0" fontId="27" fillId="36" borderId="6" xfId="42" applyFont="1" applyFill="1" applyBorder="1" applyAlignment="1" applyProtection="1">
      <alignment horizontal="center" vertical="center"/>
      <protection locked="0"/>
    </xf>
    <xf numFmtId="0" fontId="27" fillId="36" borderId="8" xfId="42" applyFont="1" applyFill="1" applyBorder="1" applyAlignment="1" applyProtection="1">
      <alignment horizontal="center" vertical="center"/>
      <protection locked="0"/>
    </xf>
    <xf numFmtId="0" fontId="27" fillId="33" borderId="6" xfId="42" applyFont="1" applyFill="1" applyBorder="1" applyAlignment="1">
      <alignment horizontal="center" vertical="center"/>
    </xf>
    <xf numFmtId="0" fontId="27" fillId="33" borderId="8" xfId="42" applyFont="1" applyFill="1" applyBorder="1" applyAlignment="1">
      <alignment horizontal="center" vertical="center"/>
    </xf>
    <xf numFmtId="0" fontId="27" fillId="36" borderId="7" xfId="42" applyFont="1" applyFill="1" applyBorder="1" applyAlignment="1" applyProtection="1">
      <alignment horizontal="center" vertical="center"/>
      <protection locked="0"/>
    </xf>
    <xf numFmtId="38" fontId="27" fillId="33" borderId="0" xfId="43" applyFont="1" applyFill="1" applyBorder="1" applyAlignment="1" applyProtection="1">
      <alignment horizontal="center" vertical="center"/>
    </xf>
    <xf numFmtId="0" fontId="29" fillId="34" borderId="0" xfId="42" applyFont="1" applyFill="1" applyAlignment="1" applyProtection="1">
      <alignment horizontal="center" vertical="center"/>
      <protection locked="0"/>
    </xf>
    <xf numFmtId="0" fontId="29" fillId="35" borderId="0" xfId="42" applyFont="1" applyFill="1" applyAlignment="1" applyProtection="1">
      <alignment horizontal="center" vertical="center"/>
      <protection locked="0"/>
    </xf>
    <xf numFmtId="0" fontId="29" fillId="36" borderId="0" xfId="42" applyFont="1" applyFill="1" applyAlignment="1" applyProtection="1">
      <alignment horizontal="center" vertical="center"/>
      <protection locked="0"/>
    </xf>
    <xf numFmtId="0" fontId="29" fillId="0" borderId="0" xfId="42" applyFont="1" applyAlignment="1">
      <alignment horizontal="center" vertical="center"/>
    </xf>
    <xf numFmtId="0" fontId="36" fillId="33" borderId="2" xfId="42" applyFont="1" applyFill="1" applyBorder="1" applyAlignment="1">
      <alignment horizontal="center" vertical="center"/>
    </xf>
    <xf numFmtId="177" fontId="28" fillId="0" borderId="126" xfId="42" applyNumberFormat="1" applyFont="1" applyBorder="1" applyAlignment="1">
      <alignment horizontal="left" vertical="center" wrapText="1"/>
    </xf>
    <xf numFmtId="0" fontId="32" fillId="0" borderId="140" xfId="42" applyFont="1" applyBorder="1" applyAlignment="1">
      <alignment horizontal="center" vertical="center" wrapText="1"/>
    </xf>
    <xf numFmtId="0" fontId="32" fillId="0" borderId="141" xfId="42" applyFont="1" applyBorder="1" applyAlignment="1">
      <alignment horizontal="center" vertical="center" wrapText="1"/>
    </xf>
    <xf numFmtId="0" fontId="32" fillId="0" borderId="142" xfId="42" applyFont="1" applyBorder="1" applyAlignment="1">
      <alignment horizontal="center" vertical="center" wrapText="1"/>
    </xf>
    <xf numFmtId="0" fontId="32" fillId="0" borderId="143" xfId="42" applyFont="1" applyBorder="1" applyAlignment="1">
      <alignment horizontal="center" vertical="center" wrapText="1"/>
    </xf>
    <xf numFmtId="0" fontId="32" fillId="0" borderId="144" xfId="42" applyFont="1" applyBorder="1" applyAlignment="1">
      <alignment horizontal="center" vertical="center" wrapText="1"/>
    </xf>
    <xf numFmtId="0" fontId="32" fillId="0" borderId="145" xfId="42" applyFont="1" applyBorder="1" applyAlignment="1">
      <alignment horizontal="center" vertical="center" wrapText="1"/>
    </xf>
    <xf numFmtId="0" fontId="32" fillId="0" borderId="154" xfId="42" applyFont="1" applyBorder="1" applyAlignment="1">
      <alignment horizontal="center" vertical="center" wrapText="1"/>
    </xf>
    <xf numFmtId="0" fontId="32" fillId="0" borderId="155" xfId="42" applyFont="1" applyBorder="1" applyAlignment="1">
      <alignment horizontal="center" vertical="center" wrapText="1"/>
    </xf>
    <xf numFmtId="0" fontId="32" fillId="0" borderId="156" xfId="42" applyFont="1" applyBorder="1" applyAlignment="1">
      <alignment horizontal="center" vertical="center" wrapText="1"/>
    </xf>
    <xf numFmtId="177" fontId="32" fillId="33" borderId="146" xfId="42" applyNumberFormat="1" applyFont="1" applyFill="1" applyBorder="1" applyAlignment="1">
      <alignment horizontal="center" vertical="center" wrapText="1"/>
    </xf>
    <xf numFmtId="177" fontId="32" fillId="33" borderId="147" xfId="42" applyNumberFormat="1" applyFont="1" applyFill="1" applyBorder="1" applyAlignment="1">
      <alignment horizontal="center" vertical="center" wrapText="1"/>
    </xf>
    <xf numFmtId="177" fontId="32" fillId="33" borderId="148" xfId="42" applyNumberFormat="1" applyFont="1" applyFill="1" applyBorder="1" applyAlignment="1">
      <alignment horizontal="center" vertical="center" wrapText="1"/>
    </xf>
    <xf numFmtId="177" fontId="32" fillId="33" borderId="143" xfId="42" applyNumberFormat="1" applyFont="1" applyFill="1" applyBorder="1" applyAlignment="1">
      <alignment horizontal="center" vertical="center" wrapText="1"/>
    </xf>
    <xf numFmtId="177" fontId="32" fillId="33" borderId="144" xfId="42" applyNumberFormat="1" applyFont="1" applyFill="1" applyBorder="1" applyAlignment="1">
      <alignment horizontal="center" vertical="center" wrapText="1"/>
    </xf>
    <xf numFmtId="177" fontId="32" fillId="33" borderId="145" xfId="42" applyNumberFormat="1" applyFont="1" applyFill="1" applyBorder="1" applyAlignment="1">
      <alignment horizontal="center" vertical="center" wrapText="1"/>
    </xf>
    <xf numFmtId="177" fontId="32" fillId="33" borderId="154" xfId="42" applyNumberFormat="1" applyFont="1" applyFill="1" applyBorder="1" applyAlignment="1">
      <alignment horizontal="center" vertical="center" wrapText="1"/>
    </xf>
    <xf numFmtId="177" fontId="32" fillId="33" borderId="155" xfId="42" applyNumberFormat="1" applyFont="1" applyFill="1" applyBorder="1" applyAlignment="1">
      <alignment horizontal="center" vertical="center" wrapText="1"/>
    </xf>
    <xf numFmtId="177" fontId="32" fillId="33" borderId="156" xfId="42" applyNumberFormat="1" applyFont="1" applyFill="1" applyBorder="1" applyAlignment="1">
      <alignment horizontal="center" vertical="center" wrapText="1"/>
    </xf>
    <xf numFmtId="0" fontId="27" fillId="0" borderId="96" xfId="42" applyFont="1" applyBorder="1" applyAlignment="1">
      <alignment horizontal="center" vertical="center" shrinkToFit="1"/>
    </xf>
    <xf numFmtId="0" fontId="27" fillId="0" borderId="124" xfId="42" applyFont="1" applyBorder="1" applyAlignment="1">
      <alignment horizontal="center" vertical="center" shrinkToFit="1"/>
    </xf>
    <xf numFmtId="0" fontId="27" fillId="0" borderId="82" xfId="42" applyFont="1" applyBorder="1" applyAlignment="1">
      <alignment horizontal="center" vertical="center" shrinkToFit="1"/>
    </xf>
    <xf numFmtId="177" fontId="27" fillId="33" borderId="120" xfId="42" applyNumberFormat="1" applyFont="1" applyFill="1" applyBorder="1" applyAlignment="1">
      <alignment horizontal="center" vertical="center" wrapText="1"/>
    </xf>
    <xf numFmtId="177" fontId="27" fillId="33" borderId="121" xfId="42" applyNumberFormat="1" applyFont="1" applyFill="1" applyBorder="1" applyAlignment="1">
      <alignment horizontal="center" vertical="center" wrapText="1"/>
    </xf>
    <xf numFmtId="177" fontId="27" fillId="33" borderId="122" xfId="42" applyNumberFormat="1" applyFont="1" applyFill="1" applyBorder="1" applyAlignment="1">
      <alignment horizontal="center" vertical="center" wrapText="1"/>
    </xf>
    <xf numFmtId="177" fontId="27" fillId="33" borderId="123" xfId="42" applyNumberFormat="1" applyFont="1" applyFill="1" applyBorder="1" applyAlignment="1">
      <alignment horizontal="center" vertical="center" wrapText="1"/>
    </xf>
    <xf numFmtId="177" fontId="27" fillId="33" borderId="161" xfId="42" applyNumberFormat="1" applyFont="1" applyFill="1" applyBorder="1" applyAlignment="1">
      <alignment horizontal="center" vertical="center" wrapText="1"/>
    </xf>
    <xf numFmtId="177" fontId="27" fillId="33" borderId="162" xfId="42" applyNumberFormat="1" applyFont="1" applyFill="1" applyBorder="1" applyAlignment="1">
      <alignment horizontal="center" vertical="center" wrapText="1"/>
    </xf>
    <xf numFmtId="177" fontId="27" fillId="33" borderId="163" xfId="42" applyNumberFormat="1" applyFont="1" applyFill="1" applyBorder="1" applyAlignment="1">
      <alignment horizontal="center" vertical="center" wrapText="1"/>
    </xf>
    <xf numFmtId="177" fontId="27" fillId="33" borderId="164" xfId="42" applyNumberFormat="1" applyFont="1" applyFill="1" applyBorder="1" applyAlignment="1">
      <alignment horizontal="center" vertical="center" wrapText="1"/>
    </xf>
    <xf numFmtId="0" fontId="27" fillId="0" borderId="157" xfId="42" applyFont="1" applyBorder="1" applyAlignment="1">
      <alignment horizontal="center" vertical="center" shrinkToFit="1"/>
    </xf>
    <xf numFmtId="0" fontId="27" fillId="34" borderId="30" xfId="42" applyFont="1" applyFill="1" applyBorder="1" applyAlignment="1" applyProtection="1">
      <alignment horizontal="center" vertical="center" wrapText="1"/>
      <protection locked="0"/>
    </xf>
    <xf numFmtId="0" fontId="27" fillId="34" borderId="16" xfId="42" applyFont="1" applyFill="1" applyBorder="1" applyAlignment="1" applyProtection="1">
      <alignment horizontal="center" vertical="center" shrinkToFit="1"/>
      <protection locked="0"/>
    </xf>
    <xf numFmtId="0" fontId="27" fillId="35" borderId="5" xfId="42" applyFont="1" applyFill="1" applyBorder="1" applyAlignment="1" applyProtection="1">
      <alignment horizontal="center" vertical="center" shrinkToFit="1"/>
      <protection locked="0"/>
    </xf>
    <xf numFmtId="0" fontId="27" fillId="35" borderId="15" xfId="42" applyFont="1" applyFill="1" applyBorder="1" applyAlignment="1" applyProtection="1">
      <alignment horizontal="center" vertical="center" shrinkToFit="1"/>
      <protection locked="0"/>
    </xf>
    <xf numFmtId="0" fontId="3" fillId="0" borderId="158" xfId="42" applyFont="1" applyBorder="1" applyAlignment="1">
      <alignment horizontal="center" vertical="center" wrapText="1"/>
    </xf>
    <xf numFmtId="0" fontId="3" fillId="0" borderId="159" xfId="42" applyFont="1" applyBorder="1" applyAlignment="1">
      <alignment horizontal="center" vertical="center" wrapText="1"/>
    </xf>
    <xf numFmtId="0" fontId="3" fillId="0" borderId="160" xfId="42" applyFont="1" applyBorder="1" applyAlignment="1">
      <alignment horizontal="center" vertical="center" wrapText="1"/>
    </xf>
    <xf numFmtId="177" fontId="27" fillId="33" borderId="92" xfId="42" applyNumberFormat="1" applyFont="1" applyFill="1" applyBorder="1" applyAlignment="1">
      <alignment horizontal="center" vertical="center" wrapText="1"/>
    </xf>
    <xf numFmtId="177" fontId="27" fillId="33" borderId="93" xfId="42" applyNumberFormat="1" applyFont="1" applyFill="1" applyBorder="1" applyAlignment="1">
      <alignment horizontal="center" vertical="center" wrapText="1"/>
    </xf>
    <xf numFmtId="177" fontId="27" fillId="33" borderId="94" xfId="42" applyNumberFormat="1" applyFont="1" applyFill="1" applyBorder="1" applyAlignment="1">
      <alignment horizontal="center" vertical="center" wrapText="1"/>
    </xf>
    <xf numFmtId="177" fontId="27" fillId="33" borderId="95" xfId="42" applyNumberFormat="1" applyFont="1" applyFill="1" applyBorder="1" applyAlignment="1">
      <alignment horizontal="center" vertical="center" wrapText="1"/>
    </xf>
    <xf numFmtId="0" fontId="32" fillId="33" borderId="0" xfId="42" applyFont="1" applyFill="1" applyAlignment="1">
      <alignment horizontal="left" vertical="center" indent="1"/>
    </xf>
    <xf numFmtId="0" fontId="44" fillId="33" borderId="58" xfId="42" applyFont="1" applyFill="1" applyBorder="1" applyAlignment="1">
      <alignment horizontal="center" vertical="center"/>
    </xf>
    <xf numFmtId="0" fontId="44" fillId="33" borderId="65" xfId="42" applyFont="1" applyFill="1" applyBorder="1" applyAlignment="1">
      <alignment horizontal="center" vertical="center"/>
    </xf>
    <xf numFmtId="0" fontId="44" fillId="33" borderId="72" xfId="42" applyFont="1" applyFill="1" applyBorder="1" applyAlignment="1">
      <alignment horizontal="center" vertical="center"/>
    </xf>
    <xf numFmtId="49" fontId="50" fillId="0" borderId="0" xfId="0" applyNumberFormat="1" applyFont="1" applyAlignment="1">
      <alignment horizontal="left" vertical="center"/>
    </xf>
    <xf numFmtId="0" fontId="50" fillId="0" borderId="5" xfId="0" applyFont="1" applyBorder="1" applyAlignment="1">
      <alignment horizontal="left" vertical="center"/>
    </xf>
    <xf numFmtId="0" fontId="50" fillId="0" borderId="0" xfId="0" applyFont="1" applyAlignment="1">
      <alignment horizontal="center" vertical="center"/>
    </xf>
    <xf numFmtId="49" fontId="50" fillId="0" borderId="0" xfId="0" applyNumberFormat="1" applyFont="1" applyAlignment="1">
      <alignment horizontal="center" vertical="center"/>
    </xf>
    <xf numFmtId="49" fontId="50" fillId="0" borderId="74" xfId="0" applyNumberFormat="1" applyFont="1" applyBorder="1" applyAlignment="1">
      <alignment horizontal="center" vertical="center"/>
    </xf>
    <xf numFmtId="0" fontId="0" fillId="0" borderId="177" xfId="0" applyBorder="1" applyAlignment="1">
      <alignment horizontal="center" vertical="center" wrapText="1"/>
    </xf>
    <xf numFmtId="0" fontId="0" fillId="0" borderId="178" xfId="0" applyBorder="1" applyAlignment="1">
      <alignment horizontal="center" vertical="center" wrapText="1"/>
    </xf>
    <xf numFmtId="0" fontId="0" fillId="0" borderId="183" xfId="0"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47" fillId="0" borderId="58" xfId="0" applyFont="1" applyBorder="1" applyAlignment="1">
      <alignment horizontal="center" vertical="center" wrapText="1"/>
    </xf>
    <xf numFmtId="0" fontId="47" fillId="0" borderId="65" xfId="0" applyFont="1" applyBorder="1" applyAlignment="1">
      <alignment horizontal="center" vertical="center" wrapText="1"/>
    </xf>
    <xf numFmtId="0" fontId="47" fillId="0" borderId="72" xfId="0" applyFont="1" applyBorder="1" applyAlignment="1">
      <alignment horizontal="center" vertical="center" wrapText="1"/>
    </xf>
    <xf numFmtId="0" fontId="0" fillId="0" borderId="181" xfId="0" applyBorder="1" applyAlignment="1">
      <alignment horizontal="center" vertical="center"/>
    </xf>
    <xf numFmtId="0" fontId="0" fillId="0" borderId="46" xfId="0" applyBorder="1" applyAlignment="1">
      <alignment horizontal="center" vertical="center"/>
    </xf>
    <xf numFmtId="0" fontId="0" fillId="0" borderId="182" xfId="0" applyBorder="1" applyAlignment="1">
      <alignment horizontal="center" vertical="center"/>
    </xf>
    <xf numFmtId="0" fontId="0" fillId="0" borderId="191" xfId="0" applyBorder="1" applyAlignment="1">
      <alignment horizontal="center" vertical="center"/>
    </xf>
    <xf numFmtId="0" fontId="0" fillId="0" borderId="200" xfId="0" applyBorder="1" applyAlignment="1">
      <alignment horizontal="center" vertical="center"/>
    </xf>
    <xf numFmtId="0" fontId="0" fillId="0" borderId="195" xfId="0" applyBorder="1" applyAlignment="1">
      <alignment horizontal="center" vertical="center"/>
    </xf>
    <xf numFmtId="0" fontId="0" fillId="0" borderId="203"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96" xfId="0" applyBorder="1" applyAlignment="1">
      <alignment horizontal="center" vertical="center"/>
    </xf>
    <xf numFmtId="0" fontId="0" fillId="0" borderId="173" xfId="0" applyBorder="1" applyAlignment="1">
      <alignment horizontal="center" vertical="center"/>
    </xf>
    <xf numFmtId="180" fontId="0" fillId="0" borderId="198" xfId="0" applyNumberFormat="1" applyBorder="1" applyAlignment="1">
      <alignment horizontal="center" vertical="center"/>
    </xf>
    <xf numFmtId="180" fontId="0" fillId="0" borderId="205" xfId="0" applyNumberFormat="1" applyBorder="1" applyAlignment="1">
      <alignment horizontal="center" vertical="center"/>
    </xf>
    <xf numFmtId="0" fontId="0" fillId="0" borderId="208" xfId="0" applyBorder="1" applyAlignment="1">
      <alignment horizontal="center" vertical="center"/>
    </xf>
    <xf numFmtId="0" fontId="0" fillId="0" borderId="211" xfId="0" applyBorder="1" applyAlignment="1">
      <alignment horizontal="center" vertical="center"/>
    </xf>
    <xf numFmtId="0" fontId="0" fillId="0" borderId="172" xfId="0" applyBorder="1" applyAlignment="1">
      <alignment horizontal="center" vertical="center"/>
    </xf>
    <xf numFmtId="0" fontId="0" fillId="0" borderId="174" xfId="0" applyBorder="1" applyAlignment="1">
      <alignment horizontal="center" vertical="center"/>
    </xf>
    <xf numFmtId="0" fontId="0" fillId="0" borderId="197" xfId="0" applyBorder="1" applyAlignment="1">
      <alignment horizontal="center" vertical="center"/>
    </xf>
    <xf numFmtId="0" fontId="0" fillId="0" borderId="204" xfId="0" applyBorder="1" applyAlignment="1">
      <alignment horizontal="center" vertical="center"/>
    </xf>
    <xf numFmtId="0" fontId="0" fillId="0" borderId="176" xfId="0" applyBorder="1" applyAlignment="1">
      <alignment horizontal="center" vertical="center"/>
    </xf>
    <xf numFmtId="0" fontId="0" fillId="0" borderId="69" xfId="0" applyBorder="1" applyAlignment="1">
      <alignment horizontal="center" vertical="center"/>
    </xf>
    <xf numFmtId="0" fontId="0" fillId="0" borderId="209" xfId="0" applyBorder="1" applyAlignment="1">
      <alignment horizontal="center" vertical="center"/>
    </xf>
    <xf numFmtId="0" fontId="0" fillId="0" borderId="212"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10" xfId="0" applyBorder="1" applyAlignment="1">
      <alignment horizontal="center" vertical="center"/>
    </xf>
    <xf numFmtId="0" fontId="0" fillId="0" borderId="1" xfId="0" applyBorder="1" applyAlignment="1">
      <alignment horizontal="center" vertical="center"/>
    </xf>
    <xf numFmtId="0" fontId="0" fillId="0" borderId="213" xfId="0" applyBorder="1" applyAlignment="1">
      <alignment horizontal="center" vertical="center"/>
    </xf>
    <xf numFmtId="0" fontId="0" fillId="0" borderId="27" xfId="0" applyBorder="1" applyAlignment="1">
      <alignment horizontal="center" vertical="center"/>
    </xf>
    <xf numFmtId="0" fontId="0" fillId="0" borderId="175" xfId="0" applyBorder="1" applyAlignment="1">
      <alignment horizontal="left" vertical="center" wrapText="1" shrinkToFit="1"/>
    </xf>
    <xf numFmtId="0" fontId="0" fillId="0" borderId="84" xfId="0" applyBorder="1" applyAlignment="1">
      <alignment horizontal="left" vertical="center" wrapText="1" shrinkToFit="1"/>
    </xf>
    <xf numFmtId="0" fontId="0" fillId="0" borderId="176" xfId="0" applyBorder="1" applyAlignment="1">
      <alignment horizontal="left" vertical="center" wrapText="1" shrinkToFit="1"/>
    </xf>
    <xf numFmtId="180" fontId="0" fillId="0" borderId="175" xfId="0" applyNumberFormat="1" applyBorder="1" applyAlignment="1">
      <alignment horizontal="center" vertical="center"/>
    </xf>
    <xf numFmtId="180" fontId="0" fillId="0" borderId="85" xfId="0" applyNumberFormat="1" applyBorder="1" applyAlignment="1">
      <alignment horizontal="center" vertical="center"/>
    </xf>
    <xf numFmtId="180" fontId="0" fillId="0" borderId="83" xfId="0" applyNumberFormat="1" applyBorder="1" applyAlignment="1">
      <alignment horizontal="center" vertical="center"/>
    </xf>
    <xf numFmtId="0" fontId="0" fillId="0" borderId="214" xfId="0" applyBorder="1" applyAlignment="1">
      <alignment horizontal="center" vertical="center"/>
    </xf>
    <xf numFmtId="180" fontId="0" fillId="0" borderId="125" xfId="0" applyNumberFormat="1" applyBorder="1" applyAlignment="1">
      <alignment horizontal="center" vertical="center"/>
    </xf>
    <xf numFmtId="180" fontId="0" fillId="0" borderId="127" xfId="0" applyNumberFormat="1" applyBorder="1" applyAlignment="1">
      <alignment horizontal="center" vertical="center"/>
    </xf>
    <xf numFmtId="180" fontId="0" fillId="0" borderId="150" xfId="0" applyNumberFormat="1" applyBorder="1" applyAlignment="1">
      <alignment horizontal="center" vertical="center"/>
    </xf>
    <xf numFmtId="180" fontId="0" fillId="0" borderId="176" xfId="0" applyNumberFormat="1" applyBorder="1" applyAlignment="1">
      <alignment horizontal="center" vertical="center"/>
    </xf>
    <xf numFmtId="0" fontId="0" fillId="0" borderId="149" xfId="0" applyBorder="1"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180" fontId="0" fillId="0" borderId="149" xfId="0" applyNumberFormat="1" applyBorder="1" applyAlignment="1">
      <alignment horizontal="center" vertical="center"/>
    </xf>
    <xf numFmtId="0" fontId="59" fillId="37" borderId="219" xfId="52" applyFont="1" applyFill="1" applyBorder="1" applyAlignment="1">
      <alignment horizontal="center" vertical="center"/>
    </xf>
    <xf numFmtId="0" fontId="59" fillId="37" borderId="220" xfId="52" applyFont="1" applyFill="1" applyBorder="1" applyAlignment="1">
      <alignment horizontal="center" vertical="center"/>
    </xf>
    <xf numFmtId="0" fontId="59" fillId="37" borderId="221" xfId="52" applyFont="1" applyFill="1" applyBorder="1" applyAlignment="1">
      <alignment horizontal="center" vertical="center"/>
    </xf>
    <xf numFmtId="0" fontId="59" fillId="37" borderId="222" xfId="52" applyFont="1" applyFill="1" applyBorder="1" applyAlignment="1">
      <alignment horizontal="center" vertical="center"/>
    </xf>
    <xf numFmtId="0" fontId="66" fillId="35" borderId="0" xfId="54" applyFill="1" applyAlignment="1">
      <alignment horizontal="center" vertical="center"/>
    </xf>
    <xf numFmtId="0" fontId="71" fillId="33" borderId="0" xfId="54" applyFont="1" applyFill="1" applyAlignment="1">
      <alignment horizontal="center" vertical="center"/>
    </xf>
    <xf numFmtId="0" fontId="66" fillId="35" borderId="5" xfId="54" applyFill="1" applyBorder="1" applyAlignment="1">
      <alignment horizontal="center" vertical="center" shrinkToFit="1"/>
    </xf>
    <xf numFmtId="0" fontId="66" fillId="35" borderId="7" xfId="54" applyFill="1" applyBorder="1" applyAlignment="1">
      <alignment horizontal="center" vertical="center" shrinkToFit="1"/>
    </xf>
    <xf numFmtId="0" fontId="66" fillId="33" borderId="2" xfId="54" applyFill="1" applyBorder="1" applyAlignment="1">
      <alignment horizontal="center" vertical="center" wrapText="1"/>
    </xf>
    <xf numFmtId="0" fontId="67" fillId="33" borderId="2" xfId="54" applyFont="1" applyFill="1" applyBorder="1" applyAlignment="1">
      <alignment horizontal="center" vertical="top" wrapText="1"/>
    </xf>
    <xf numFmtId="0" fontId="66" fillId="33" borderId="2" xfId="54" applyFill="1" applyBorder="1" applyAlignment="1">
      <alignment horizontal="center" vertical="top" wrapText="1"/>
    </xf>
    <xf numFmtId="0" fontId="66" fillId="33" borderId="6" xfId="54" applyFill="1" applyBorder="1" applyAlignment="1">
      <alignment horizontal="center" vertical="center" wrapText="1"/>
    </xf>
    <xf numFmtId="0" fontId="66" fillId="33" borderId="7" xfId="54" applyFill="1" applyBorder="1" applyAlignment="1">
      <alignment horizontal="center" vertical="center" wrapText="1"/>
    </xf>
    <xf numFmtId="0" fontId="66" fillId="33" borderId="8" xfId="54" applyFill="1" applyBorder="1" applyAlignment="1">
      <alignment horizontal="center" vertical="center" wrapText="1"/>
    </xf>
    <xf numFmtId="0" fontId="72" fillId="33" borderId="0" xfId="54" applyFont="1" applyFill="1" applyAlignment="1">
      <alignment horizontal="left" vertical="center"/>
    </xf>
    <xf numFmtId="0" fontId="66" fillId="35" borderId="2" xfId="54" applyFill="1" applyBorder="1" applyAlignment="1">
      <alignment horizontal="center" vertical="center"/>
    </xf>
    <xf numFmtId="0" fontId="66" fillId="33" borderId="2" xfId="54" applyFill="1" applyBorder="1" applyAlignment="1">
      <alignment horizontal="center" vertical="center"/>
    </xf>
    <xf numFmtId="0" fontId="66" fillId="35" borderId="2" xfId="54" applyFill="1" applyBorder="1" applyAlignment="1">
      <alignment horizontal="center" vertical="center" shrinkToFit="1"/>
    </xf>
    <xf numFmtId="0" fontId="66" fillId="33" borderId="5" xfId="54" applyFill="1" applyBorder="1" applyAlignment="1">
      <alignment horizontal="left" vertical="center"/>
    </xf>
    <xf numFmtId="0" fontId="66" fillId="33" borderId="6" xfId="54" applyFill="1" applyBorder="1" applyAlignment="1">
      <alignment horizontal="center" vertical="center"/>
    </xf>
    <xf numFmtId="0" fontId="66" fillId="33" borderId="7" xfId="54" applyFill="1" applyBorder="1" applyAlignment="1">
      <alignment horizontal="center" vertical="center"/>
    </xf>
    <xf numFmtId="0" fontId="66" fillId="33" borderId="8" xfId="54" applyFill="1" applyBorder="1" applyAlignment="1">
      <alignment horizontal="center" vertical="center"/>
    </xf>
    <xf numFmtId="183" fontId="73" fillId="35" borderId="2" xfId="56" applyNumberFormat="1" applyFont="1" applyFill="1" applyBorder="1" applyAlignment="1">
      <alignment horizontal="center" vertical="center"/>
    </xf>
    <xf numFmtId="0" fontId="66" fillId="33" borderId="25" xfId="54" applyFill="1" applyBorder="1" applyAlignment="1">
      <alignment horizontal="center" vertical="center"/>
    </xf>
    <xf numFmtId="0" fontId="66" fillId="33" borderId="28" xfId="54" applyFill="1" applyBorder="1" applyAlignment="1">
      <alignment horizontal="center" vertical="center"/>
    </xf>
    <xf numFmtId="176" fontId="73" fillId="33" borderId="3" xfId="54" applyNumberFormat="1" applyFont="1" applyFill="1" applyBorder="1" applyAlignment="1">
      <alignment horizontal="center" vertical="center"/>
    </xf>
    <xf numFmtId="176" fontId="73" fillId="33" borderId="4" xfId="54" applyNumberFormat="1" applyFont="1" applyFill="1" applyBorder="1" applyAlignment="1">
      <alignment horizontal="center" vertical="center"/>
    </xf>
    <xf numFmtId="176" fontId="73" fillId="33" borderId="1" xfId="54" applyNumberFormat="1" applyFont="1" applyFill="1" applyBorder="1" applyAlignment="1">
      <alignment horizontal="center" vertical="center"/>
    </xf>
    <xf numFmtId="176" fontId="73" fillId="33" borderId="16" xfId="54" applyNumberFormat="1" applyFont="1" applyFill="1" applyBorder="1" applyAlignment="1">
      <alignment horizontal="center" vertical="center"/>
    </xf>
    <xf numFmtId="176" fontId="73" fillId="33" borderId="5" xfId="54" applyNumberFormat="1" applyFont="1" applyFill="1" applyBorder="1" applyAlignment="1">
      <alignment horizontal="center" vertical="center"/>
    </xf>
    <xf numFmtId="176" fontId="73" fillId="33" borderId="15" xfId="54" applyNumberFormat="1" applyFont="1" applyFill="1" applyBorder="1" applyAlignment="1">
      <alignment horizontal="center" vertical="center"/>
    </xf>
    <xf numFmtId="0" fontId="66" fillId="0" borderId="25" xfId="54" applyBorder="1" applyAlignment="1">
      <alignment horizontal="center" vertical="center"/>
    </xf>
    <xf numFmtId="0" fontId="66" fillId="0" borderId="30" xfId="54" applyBorder="1" applyAlignment="1">
      <alignment horizontal="center" vertical="center"/>
    </xf>
    <xf numFmtId="0" fontId="66" fillId="0" borderId="28" xfId="54" applyBorder="1" applyAlignment="1">
      <alignment horizontal="center" vertical="center"/>
    </xf>
    <xf numFmtId="176" fontId="73" fillId="33" borderId="6" xfId="54" applyNumberFormat="1" applyFont="1" applyFill="1" applyBorder="1" applyAlignment="1">
      <alignment horizontal="center" vertical="center"/>
    </xf>
    <xf numFmtId="176" fontId="73" fillId="33" borderId="7" xfId="54" applyNumberFormat="1" applyFont="1" applyFill="1" applyBorder="1" applyAlignment="1">
      <alignment horizontal="center" vertical="center"/>
    </xf>
    <xf numFmtId="176" fontId="73" fillId="33" borderId="8" xfId="54" applyNumberFormat="1" applyFont="1" applyFill="1" applyBorder="1" applyAlignment="1">
      <alignment horizontal="center" vertical="center"/>
    </xf>
    <xf numFmtId="0" fontId="66" fillId="33" borderId="3" xfId="54" applyFill="1" applyBorder="1" applyAlignment="1">
      <alignment horizontal="center" vertical="center" wrapText="1"/>
    </xf>
    <xf numFmtId="0" fontId="66" fillId="33" borderId="4" xfId="54" applyFill="1" applyBorder="1" applyAlignment="1">
      <alignment horizontal="center" vertical="center" wrapText="1"/>
    </xf>
    <xf numFmtId="0" fontId="66" fillId="33" borderId="1" xfId="54" applyFill="1" applyBorder="1" applyAlignment="1">
      <alignment horizontal="center" vertical="center" wrapText="1"/>
    </xf>
    <xf numFmtId="179" fontId="73" fillId="38" borderId="3" xfId="55" applyNumberFormat="1" applyFont="1" applyFill="1" applyBorder="1" applyAlignment="1">
      <alignment horizontal="center" vertical="center"/>
    </xf>
    <xf numFmtId="179" fontId="73" fillId="38" borderId="4" xfId="55" applyNumberFormat="1" applyFont="1" applyFill="1" applyBorder="1" applyAlignment="1">
      <alignment horizontal="center" vertical="center"/>
    </xf>
    <xf numFmtId="179" fontId="73" fillId="38" borderId="1" xfId="55" applyNumberFormat="1" applyFont="1" applyFill="1" applyBorder="1" applyAlignment="1">
      <alignment horizontal="center" vertical="center"/>
    </xf>
    <xf numFmtId="179" fontId="73" fillId="38" borderId="16" xfId="55" applyNumberFormat="1" applyFont="1" applyFill="1" applyBorder="1" applyAlignment="1">
      <alignment horizontal="center" vertical="center"/>
    </xf>
    <xf numFmtId="179" fontId="73" fillId="38" borderId="5" xfId="55" applyNumberFormat="1" applyFont="1" applyFill="1" applyBorder="1" applyAlignment="1">
      <alignment horizontal="center" vertical="center"/>
    </xf>
    <xf numFmtId="179" fontId="73" fillId="38" borderId="15" xfId="55" applyNumberFormat="1" applyFont="1" applyFill="1" applyBorder="1" applyAlignment="1">
      <alignment horizontal="center" vertical="center"/>
    </xf>
    <xf numFmtId="0" fontId="66" fillId="33" borderId="16" xfId="54" applyFill="1" applyBorder="1" applyAlignment="1">
      <alignment horizontal="center" vertical="center"/>
    </xf>
    <xf numFmtId="0" fontId="66" fillId="33" borderId="5" xfId="54" applyFill="1" applyBorder="1" applyAlignment="1">
      <alignment horizontal="center" vertical="center"/>
    </xf>
    <xf numFmtId="0" fontId="66" fillId="33" borderId="15" xfId="54" applyFill="1" applyBorder="1" applyAlignment="1">
      <alignment horizontal="center" vertical="center"/>
    </xf>
    <xf numFmtId="0" fontId="66" fillId="33" borderId="0" xfId="54" applyFill="1" applyAlignment="1">
      <alignment horizontal="left" vertical="center"/>
    </xf>
    <xf numFmtId="0" fontId="66" fillId="33" borderId="0" xfId="54"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29"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3" fillId="0" borderId="20" xfId="0" applyFont="1" applyBorder="1" applyAlignment="1">
      <alignment horizontal="center" wrapText="1"/>
    </xf>
    <xf numFmtId="0" fontId="3" fillId="0" borderId="3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3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6" xr:uid="{8059F7BA-F56B-4D92-823E-CEE19FAB0A67}"/>
    <cellStyle name="パーセント 2 2 2" xfId="55" xr:uid="{13F0DE99-7A2A-445F-8C59-66592E7FD1FE}"/>
    <cellStyle name="ハイパーリンク" xfId="5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8A52AF9C-D3A0-4FD6-A805-F66587852767}"/>
    <cellStyle name="桁区切り 2 2" xfId="50" xr:uid="{A99F1628-892B-4287-ACC6-F4C2EC01E300}"/>
    <cellStyle name="桁区切り 2 2 2" xfId="56" xr:uid="{4E2E3423-CDB9-43A1-8C2D-5EAFD80C25F9}"/>
    <cellStyle name="桁区切り 3" xfId="45" xr:uid="{0A033A3F-2105-435E-B71E-593C09C5E574}"/>
    <cellStyle name="桁区切り 3 2" xfId="49" xr:uid="{E70C1113-8D1D-4562-B48E-9C1A287FD92D}"/>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98AEA40C-671B-4BA2-A845-1D185C8B6399}"/>
    <cellStyle name="標準 2 2" xfId="47" xr:uid="{D19494B7-48EB-42F8-B79F-05D29E6241A8}"/>
    <cellStyle name="標準 3" xfId="44" xr:uid="{250738EC-D7A2-495D-A72A-A587B80F673B}"/>
    <cellStyle name="標準 3 2" xfId="48" xr:uid="{C522CDDE-1625-4C7F-A772-2FD203B78252}"/>
    <cellStyle name="標準 3 2 2" xfId="54" xr:uid="{24316570-F2E1-4AD9-A792-D522F982675A}"/>
    <cellStyle name="標準 3 3" xfId="53" xr:uid="{5B9CDC51-2F8C-43C1-804D-48049CF4B84B}"/>
    <cellStyle name="標準 4" xfId="51" xr:uid="{FEFB8C66-F1A6-42D5-A589-BAE1355EEB30}"/>
    <cellStyle name="良い" xfId="41" builtinId="26" customBuiltin="1"/>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F2A9EC51-DC40-45A1-9A44-0E61E3B7D213}"/>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8133890E-3F47-43B2-B7FC-8FEFBF241B22}"/>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7CA67435-FDDF-43BD-8CBF-85576362B7D5}"/>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C1B11082-7A8D-47C4-BF71-3DDA2064037C}"/>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CFE85ECE-CDB8-4810-9EB1-51B91466274E}"/>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1638301</xdr:colOff>
      <xdr:row>0</xdr:row>
      <xdr:rowOff>190499</xdr:rowOff>
    </xdr:from>
    <xdr:to>
      <xdr:col>6</xdr:col>
      <xdr:colOff>209551</xdr:colOff>
      <xdr:row>2</xdr:row>
      <xdr:rowOff>9524</xdr:rowOff>
    </xdr:to>
    <xdr:sp macro="" textlink="">
      <xdr:nvSpPr>
        <xdr:cNvPr id="2" name="正方形/長方形 1">
          <a:extLst>
            <a:ext uri="{FF2B5EF4-FFF2-40B4-BE49-F238E27FC236}">
              <a16:creationId xmlns:a16="http://schemas.microsoft.com/office/drawing/2014/main" id="{AAFD677A-E494-4C98-B1EA-B9EED3F07B89}"/>
            </a:ext>
          </a:extLst>
        </xdr:cNvPr>
        <xdr:cNvSpPr/>
      </xdr:nvSpPr>
      <xdr:spPr>
        <a:xfrm>
          <a:off x="1638301" y="190499"/>
          <a:ext cx="37909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0</xdr:colOff>
      <xdr:row>0</xdr:row>
      <xdr:rowOff>0</xdr:rowOff>
    </xdr:from>
    <xdr:to>
      <xdr:col>23</xdr:col>
      <xdr:colOff>523875</xdr:colOff>
      <xdr:row>1</xdr:row>
      <xdr:rowOff>28575</xdr:rowOff>
    </xdr:to>
    <xdr:sp macro="" textlink="">
      <xdr:nvSpPr>
        <xdr:cNvPr id="3" name="正方形/長方形 2">
          <a:extLst>
            <a:ext uri="{FF2B5EF4-FFF2-40B4-BE49-F238E27FC236}">
              <a16:creationId xmlns:a16="http://schemas.microsoft.com/office/drawing/2014/main" id="{6A8148C5-504F-4BEB-B5D5-182E9A094E53}"/>
            </a:ext>
          </a:extLst>
        </xdr:cNvPr>
        <xdr:cNvSpPr/>
      </xdr:nvSpPr>
      <xdr:spPr>
        <a:xfrm>
          <a:off x="8677275" y="0"/>
          <a:ext cx="372427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32</xdr:row>
      <xdr:rowOff>19050</xdr:rowOff>
    </xdr:from>
    <xdr:to>
      <xdr:col>4</xdr:col>
      <xdr:colOff>200025</xdr:colOff>
      <xdr:row>32</xdr:row>
      <xdr:rowOff>371475</xdr:rowOff>
    </xdr:to>
    <xdr:sp macro="" textlink="">
      <xdr:nvSpPr>
        <xdr:cNvPr id="4" name="正方形/長方形 3">
          <a:extLst>
            <a:ext uri="{FF2B5EF4-FFF2-40B4-BE49-F238E27FC236}">
              <a16:creationId xmlns:a16="http://schemas.microsoft.com/office/drawing/2014/main" id="{F29FFB0E-D4F4-4C88-8D94-BC34257A0AEC}"/>
            </a:ext>
          </a:extLst>
        </xdr:cNvPr>
        <xdr:cNvSpPr/>
      </xdr:nvSpPr>
      <xdr:spPr>
        <a:xfrm>
          <a:off x="19050" y="7410450"/>
          <a:ext cx="4629150" cy="352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39</xdr:row>
      <xdr:rowOff>152400</xdr:rowOff>
    </xdr:from>
    <xdr:to>
      <xdr:col>17</xdr:col>
      <xdr:colOff>409575</xdr:colOff>
      <xdr:row>52</xdr:row>
      <xdr:rowOff>95250</xdr:rowOff>
    </xdr:to>
    <xdr:sp macro="" textlink="">
      <xdr:nvSpPr>
        <xdr:cNvPr id="5" name="正方形/長方形 4">
          <a:extLst>
            <a:ext uri="{FF2B5EF4-FFF2-40B4-BE49-F238E27FC236}">
              <a16:creationId xmlns:a16="http://schemas.microsoft.com/office/drawing/2014/main" id="{111A7B7B-B93D-416E-8932-EB726520AE16}"/>
            </a:ext>
          </a:extLst>
        </xdr:cNvPr>
        <xdr:cNvSpPr/>
      </xdr:nvSpPr>
      <xdr:spPr>
        <a:xfrm>
          <a:off x="19050" y="9182100"/>
          <a:ext cx="9867900" cy="2476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7</xdr:row>
      <xdr:rowOff>219075</xdr:rowOff>
    </xdr:from>
    <xdr:to>
      <xdr:col>1</xdr:col>
      <xdr:colOff>0</xdr:colOff>
      <xdr:row>9</xdr:row>
      <xdr:rowOff>0</xdr:rowOff>
    </xdr:to>
    <xdr:sp macro="" textlink="">
      <xdr:nvSpPr>
        <xdr:cNvPr id="6" name="正方形/長方形 5">
          <a:extLst>
            <a:ext uri="{FF2B5EF4-FFF2-40B4-BE49-F238E27FC236}">
              <a16:creationId xmlns:a16="http://schemas.microsoft.com/office/drawing/2014/main" id="{50D1C709-27BA-4508-918D-95435DA2ACA8}"/>
            </a:ext>
          </a:extLst>
        </xdr:cNvPr>
        <xdr:cNvSpPr/>
      </xdr:nvSpPr>
      <xdr:spPr>
        <a:xfrm>
          <a:off x="0" y="1743075"/>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10</xdr:row>
      <xdr:rowOff>0</xdr:rowOff>
    </xdr:from>
    <xdr:to>
      <xdr:col>1</xdr:col>
      <xdr:colOff>0</xdr:colOff>
      <xdr:row>11</xdr:row>
      <xdr:rowOff>9525</xdr:rowOff>
    </xdr:to>
    <xdr:sp macro="" textlink="">
      <xdr:nvSpPr>
        <xdr:cNvPr id="7" name="正方形/長方形 6">
          <a:extLst>
            <a:ext uri="{FF2B5EF4-FFF2-40B4-BE49-F238E27FC236}">
              <a16:creationId xmlns:a16="http://schemas.microsoft.com/office/drawing/2014/main" id="{1FEDB3B4-0BEB-42E5-AF9F-34C848AD980C}"/>
            </a:ext>
          </a:extLst>
        </xdr:cNvPr>
        <xdr:cNvSpPr/>
      </xdr:nvSpPr>
      <xdr:spPr>
        <a:xfrm>
          <a:off x="0" y="2209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12</xdr:row>
      <xdr:rowOff>0</xdr:rowOff>
    </xdr:from>
    <xdr:to>
      <xdr:col>1</xdr:col>
      <xdr:colOff>0</xdr:colOff>
      <xdr:row>13</xdr:row>
      <xdr:rowOff>9525</xdr:rowOff>
    </xdr:to>
    <xdr:sp macro="" textlink="">
      <xdr:nvSpPr>
        <xdr:cNvPr id="8" name="正方形/長方形 7">
          <a:extLst>
            <a:ext uri="{FF2B5EF4-FFF2-40B4-BE49-F238E27FC236}">
              <a16:creationId xmlns:a16="http://schemas.microsoft.com/office/drawing/2014/main" id="{72743F91-019E-423A-AA08-14E76481AFF1}"/>
            </a:ext>
          </a:extLst>
        </xdr:cNvPr>
        <xdr:cNvSpPr/>
      </xdr:nvSpPr>
      <xdr:spPr>
        <a:xfrm>
          <a:off x="0" y="2667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14</xdr:row>
      <xdr:rowOff>0</xdr:rowOff>
    </xdr:from>
    <xdr:to>
      <xdr:col>1</xdr:col>
      <xdr:colOff>0</xdr:colOff>
      <xdr:row>15</xdr:row>
      <xdr:rowOff>9525</xdr:rowOff>
    </xdr:to>
    <xdr:sp macro="" textlink="">
      <xdr:nvSpPr>
        <xdr:cNvPr id="9" name="正方形/長方形 8">
          <a:extLst>
            <a:ext uri="{FF2B5EF4-FFF2-40B4-BE49-F238E27FC236}">
              <a16:creationId xmlns:a16="http://schemas.microsoft.com/office/drawing/2014/main" id="{7AC32D50-E910-4371-BCFC-64052B604877}"/>
            </a:ext>
          </a:extLst>
        </xdr:cNvPr>
        <xdr:cNvSpPr/>
      </xdr:nvSpPr>
      <xdr:spPr>
        <a:xfrm>
          <a:off x="0" y="3124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16</xdr:row>
      <xdr:rowOff>0</xdr:rowOff>
    </xdr:from>
    <xdr:to>
      <xdr:col>1</xdr:col>
      <xdr:colOff>0</xdr:colOff>
      <xdr:row>17</xdr:row>
      <xdr:rowOff>9525</xdr:rowOff>
    </xdr:to>
    <xdr:sp macro="" textlink="">
      <xdr:nvSpPr>
        <xdr:cNvPr id="10" name="正方形/長方形 9">
          <a:extLst>
            <a:ext uri="{FF2B5EF4-FFF2-40B4-BE49-F238E27FC236}">
              <a16:creationId xmlns:a16="http://schemas.microsoft.com/office/drawing/2014/main" id="{F3C3153E-C504-478A-A2B7-53C69DB1AC44}"/>
            </a:ext>
          </a:extLst>
        </xdr:cNvPr>
        <xdr:cNvSpPr/>
      </xdr:nvSpPr>
      <xdr:spPr>
        <a:xfrm>
          <a:off x="0" y="3581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18</xdr:row>
      <xdr:rowOff>0</xdr:rowOff>
    </xdr:from>
    <xdr:to>
      <xdr:col>1</xdr:col>
      <xdr:colOff>0</xdr:colOff>
      <xdr:row>19</xdr:row>
      <xdr:rowOff>9525</xdr:rowOff>
    </xdr:to>
    <xdr:sp macro="" textlink="">
      <xdr:nvSpPr>
        <xdr:cNvPr id="11" name="正方形/長方形 10">
          <a:extLst>
            <a:ext uri="{FF2B5EF4-FFF2-40B4-BE49-F238E27FC236}">
              <a16:creationId xmlns:a16="http://schemas.microsoft.com/office/drawing/2014/main" id="{74854F7D-308C-42B3-9D86-D9CF3CA4C495}"/>
            </a:ext>
          </a:extLst>
        </xdr:cNvPr>
        <xdr:cNvSpPr/>
      </xdr:nvSpPr>
      <xdr:spPr>
        <a:xfrm>
          <a:off x="0" y="4038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20</xdr:row>
      <xdr:rowOff>0</xdr:rowOff>
    </xdr:from>
    <xdr:to>
      <xdr:col>1</xdr:col>
      <xdr:colOff>0</xdr:colOff>
      <xdr:row>21</xdr:row>
      <xdr:rowOff>9525</xdr:rowOff>
    </xdr:to>
    <xdr:sp macro="" textlink="">
      <xdr:nvSpPr>
        <xdr:cNvPr id="12" name="正方形/長方形 11">
          <a:extLst>
            <a:ext uri="{FF2B5EF4-FFF2-40B4-BE49-F238E27FC236}">
              <a16:creationId xmlns:a16="http://schemas.microsoft.com/office/drawing/2014/main" id="{67CA425B-51F5-4557-A66C-B088567AC0DB}"/>
            </a:ext>
          </a:extLst>
        </xdr:cNvPr>
        <xdr:cNvSpPr/>
      </xdr:nvSpPr>
      <xdr:spPr>
        <a:xfrm>
          <a:off x="0" y="4495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22</xdr:row>
      <xdr:rowOff>0</xdr:rowOff>
    </xdr:from>
    <xdr:to>
      <xdr:col>1</xdr:col>
      <xdr:colOff>0</xdr:colOff>
      <xdr:row>23</xdr:row>
      <xdr:rowOff>9525</xdr:rowOff>
    </xdr:to>
    <xdr:sp macro="" textlink="">
      <xdr:nvSpPr>
        <xdr:cNvPr id="13" name="正方形/長方形 12">
          <a:extLst>
            <a:ext uri="{FF2B5EF4-FFF2-40B4-BE49-F238E27FC236}">
              <a16:creationId xmlns:a16="http://schemas.microsoft.com/office/drawing/2014/main" id="{B41717BB-AB76-4E59-BC02-4FDBDC99F4A3}"/>
            </a:ext>
          </a:extLst>
        </xdr:cNvPr>
        <xdr:cNvSpPr/>
      </xdr:nvSpPr>
      <xdr:spPr>
        <a:xfrm>
          <a:off x="0" y="4953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24</xdr:row>
      <xdr:rowOff>0</xdr:rowOff>
    </xdr:from>
    <xdr:to>
      <xdr:col>1</xdr:col>
      <xdr:colOff>0</xdr:colOff>
      <xdr:row>25</xdr:row>
      <xdr:rowOff>9525</xdr:rowOff>
    </xdr:to>
    <xdr:sp macro="" textlink="">
      <xdr:nvSpPr>
        <xdr:cNvPr id="14" name="正方形/長方形 13">
          <a:extLst>
            <a:ext uri="{FF2B5EF4-FFF2-40B4-BE49-F238E27FC236}">
              <a16:creationId xmlns:a16="http://schemas.microsoft.com/office/drawing/2014/main" id="{B2DFD16E-2A72-47A6-B695-A42268C7D5E1}"/>
            </a:ext>
          </a:extLst>
        </xdr:cNvPr>
        <xdr:cNvSpPr/>
      </xdr:nvSpPr>
      <xdr:spPr>
        <a:xfrm>
          <a:off x="0" y="5410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26</xdr:row>
      <xdr:rowOff>0</xdr:rowOff>
    </xdr:from>
    <xdr:to>
      <xdr:col>1</xdr:col>
      <xdr:colOff>0</xdr:colOff>
      <xdr:row>27</xdr:row>
      <xdr:rowOff>9525</xdr:rowOff>
    </xdr:to>
    <xdr:sp macro="" textlink="">
      <xdr:nvSpPr>
        <xdr:cNvPr id="15" name="正方形/長方形 14">
          <a:extLst>
            <a:ext uri="{FF2B5EF4-FFF2-40B4-BE49-F238E27FC236}">
              <a16:creationId xmlns:a16="http://schemas.microsoft.com/office/drawing/2014/main" id="{530D87C3-C19C-4690-B0D0-204F922F29A0}"/>
            </a:ext>
          </a:extLst>
        </xdr:cNvPr>
        <xdr:cNvSpPr/>
      </xdr:nvSpPr>
      <xdr:spPr>
        <a:xfrm>
          <a:off x="0" y="5867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28</xdr:row>
      <xdr:rowOff>0</xdr:rowOff>
    </xdr:from>
    <xdr:to>
      <xdr:col>1</xdr:col>
      <xdr:colOff>0</xdr:colOff>
      <xdr:row>29</xdr:row>
      <xdr:rowOff>9525</xdr:rowOff>
    </xdr:to>
    <xdr:sp macro="" textlink="">
      <xdr:nvSpPr>
        <xdr:cNvPr id="16" name="正方形/長方形 15">
          <a:extLst>
            <a:ext uri="{FF2B5EF4-FFF2-40B4-BE49-F238E27FC236}">
              <a16:creationId xmlns:a16="http://schemas.microsoft.com/office/drawing/2014/main" id="{9625CDBC-E69B-4347-AD7B-34BD1FCB18B5}"/>
            </a:ext>
          </a:extLst>
        </xdr:cNvPr>
        <xdr:cNvSpPr/>
      </xdr:nvSpPr>
      <xdr:spPr>
        <a:xfrm>
          <a:off x="0" y="6324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30</xdr:row>
      <xdr:rowOff>0</xdr:rowOff>
    </xdr:from>
    <xdr:to>
      <xdr:col>1</xdr:col>
      <xdr:colOff>0</xdr:colOff>
      <xdr:row>31</xdr:row>
      <xdr:rowOff>9525</xdr:rowOff>
    </xdr:to>
    <xdr:sp macro="" textlink="">
      <xdr:nvSpPr>
        <xdr:cNvPr id="17" name="正方形/長方形 16">
          <a:extLst>
            <a:ext uri="{FF2B5EF4-FFF2-40B4-BE49-F238E27FC236}">
              <a16:creationId xmlns:a16="http://schemas.microsoft.com/office/drawing/2014/main" id="{614A3758-D18F-4E28-8F4A-B0C8B0570FB1}"/>
            </a:ext>
          </a:extLst>
        </xdr:cNvPr>
        <xdr:cNvSpPr/>
      </xdr:nvSpPr>
      <xdr:spPr>
        <a:xfrm>
          <a:off x="0" y="6781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1%20%20%20%20&#23450;&#26399;&#24033;&#22238;&#12288;&#28155;&#20184;&#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中山間地域等事業所　事業所規模算出表"/>
      <sheetName val="記載例"/>
      <sheetName val="緊急時訪問看護加算・特別管理体制・ターミナルケア体制に係る届出"/>
      <sheetName val="認知症専門ケア加算確認表"/>
      <sheetName val="サービス提供体制強化加算に関する届出書（別紙12）"/>
      <sheetName val="【記載例】定期巡回・随時対応型"/>
      <sheetName val="【記載例】シフト記号表（勤務時間帯）"/>
      <sheetName val="定期巡回・随時対応型"/>
      <sheetName val="シフト記号表"/>
      <sheetName val="記入方法"/>
      <sheetName val="プルダウン・リスト"/>
      <sheetName val="常勤換算一覧表"/>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1" refreshError="1"/>
      <sheetData sheetId="12">
        <row r="6">
          <cell r="C6" t="str">
            <v>a</v>
          </cell>
        </row>
      </sheetData>
      <sheetData sheetId="13" refreshError="1"/>
      <sheetData sheetId="14">
        <row r="17">
          <cell r="C17" t="str">
            <v>管理者</v>
          </cell>
        </row>
      </sheetData>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22"/>
  <sheetViews>
    <sheetView showGridLines="0" tabSelected="1" workbookViewId="0">
      <selection sqref="A1:B2"/>
    </sheetView>
  </sheetViews>
  <sheetFormatPr defaultRowHeight="20.25" customHeight="1"/>
  <cols>
    <col min="1" max="1" width="33.875" style="1" customWidth="1"/>
    <col min="2" max="2" width="68.375" style="1" customWidth="1"/>
    <col min="3" max="16384" width="9" style="1"/>
  </cols>
  <sheetData>
    <row r="1" spans="1:2" ht="20.25" customHeight="1">
      <c r="A1" s="607" t="s">
        <v>611</v>
      </c>
      <c r="B1" s="607"/>
    </row>
    <row r="2" spans="1:2" ht="20.25" customHeight="1">
      <c r="A2" s="607"/>
      <c r="B2" s="607"/>
    </row>
    <row r="3" spans="1:2" ht="30" customHeight="1">
      <c r="A3" s="608" t="s">
        <v>659</v>
      </c>
      <c r="B3" s="608"/>
    </row>
    <row r="4" spans="1:2" ht="13.5">
      <c r="A4" s="313" t="s">
        <v>90</v>
      </c>
      <c r="B4" s="313" t="s">
        <v>91</v>
      </c>
    </row>
    <row r="5" spans="1:2" ht="29.25" customHeight="1">
      <c r="A5" s="5" t="s">
        <v>651</v>
      </c>
      <c r="B5" s="422" t="s">
        <v>556</v>
      </c>
    </row>
    <row r="6" spans="1:2" ht="27">
      <c r="A6" s="423" t="s">
        <v>410</v>
      </c>
      <c r="B6" s="424" t="s">
        <v>600</v>
      </c>
    </row>
    <row r="7" spans="1:2" ht="27.75" customHeight="1">
      <c r="A7" s="405" t="s">
        <v>80</v>
      </c>
      <c r="B7" s="425" t="s">
        <v>437</v>
      </c>
    </row>
    <row r="8" spans="1:2" ht="27.75" customHeight="1">
      <c r="A8" s="405" t="s">
        <v>560</v>
      </c>
      <c r="B8" s="322" t="s">
        <v>601</v>
      </c>
    </row>
    <row r="9" spans="1:2" ht="27.75" customHeight="1">
      <c r="A9" s="426" t="s">
        <v>434</v>
      </c>
      <c r="B9" s="322" t="s">
        <v>601</v>
      </c>
    </row>
    <row r="10" spans="1:2" ht="27.75" customHeight="1">
      <c r="A10" s="405" t="s">
        <v>573</v>
      </c>
      <c r="B10" s="430" t="s">
        <v>601</v>
      </c>
    </row>
    <row r="11" spans="1:2" ht="27.75" customHeight="1">
      <c r="A11" s="427" t="s">
        <v>574</v>
      </c>
      <c r="B11" s="430" t="s">
        <v>601</v>
      </c>
    </row>
    <row r="12" spans="1:2" ht="15.75" customHeight="1">
      <c r="A12" s="600" t="s">
        <v>92</v>
      </c>
      <c r="B12" s="319" t="s">
        <v>437</v>
      </c>
    </row>
    <row r="13" spans="1:2" ht="55.5" customHeight="1">
      <c r="A13" s="601"/>
      <c r="B13" s="86" t="s">
        <v>349</v>
      </c>
    </row>
    <row r="14" spans="1:2" ht="13.5" customHeight="1">
      <c r="A14" s="602" t="s">
        <v>93</v>
      </c>
      <c r="B14" s="319" t="s">
        <v>437</v>
      </c>
    </row>
    <row r="15" spans="1:2" ht="13.5">
      <c r="A15" s="603"/>
      <c r="B15" s="86" t="s">
        <v>348</v>
      </c>
    </row>
    <row r="16" spans="1:2" ht="26.25" customHeight="1">
      <c r="A16" s="470" t="s">
        <v>577</v>
      </c>
      <c r="B16" s="430" t="s">
        <v>601</v>
      </c>
    </row>
    <row r="17" spans="1:2" ht="13.5">
      <c r="A17" s="604" t="s">
        <v>81</v>
      </c>
      <c r="B17" s="319" t="s">
        <v>610</v>
      </c>
    </row>
    <row r="18" spans="1:2" ht="13.5">
      <c r="A18" s="605"/>
      <c r="B18" s="326" t="s">
        <v>448</v>
      </c>
    </row>
    <row r="19" spans="1:2" ht="42.75" customHeight="1">
      <c r="A19" s="606"/>
      <c r="B19" s="261" t="s">
        <v>350</v>
      </c>
    </row>
    <row r="20" spans="1:2" ht="27.75" customHeight="1">
      <c r="A20" s="428" t="s">
        <v>581</v>
      </c>
      <c r="B20" s="431" t="s">
        <v>601</v>
      </c>
    </row>
    <row r="21" spans="1:2" ht="27.75" customHeight="1">
      <c r="A21" s="85" t="s">
        <v>409</v>
      </c>
      <c r="B21" s="431" t="s">
        <v>601</v>
      </c>
    </row>
    <row r="22" spans="1:2" ht="27.75" customHeight="1">
      <c r="A22" s="429" t="s">
        <v>436</v>
      </c>
      <c r="B22" s="318" t="s">
        <v>557</v>
      </c>
    </row>
  </sheetData>
  <mergeCells count="5">
    <mergeCell ref="A12:A13"/>
    <mergeCell ref="A14:A15"/>
    <mergeCell ref="A17:A19"/>
    <mergeCell ref="A1:B2"/>
    <mergeCell ref="A3:B3"/>
  </mergeCells>
  <phoneticPr fontId="2"/>
  <hyperlinks>
    <hyperlink ref="B7" location="'地密通所（1枚版）'!Print_Area" display="（参考様式1）従業者の勤務の体制及び勤務形態一覧表" xr:uid="{67BB6E17-33AD-4F7C-A14B-48B846967450}"/>
    <hyperlink ref="B6" location="'別紙51 '!A1" display="（別紙51）介護予防・日常生活支援総合事業者による事業費の割引に係る割引率の設定について" xr:uid="{8638E6E2-4738-4B77-83B1-F36D6C665391}"/>
    <hyperlink ref="B5" location="'別紙１ｰ4（独自）'!A1" display="※必ず提出してください" xr:uid="{B4DF0C10-3717-4B33-9BB5-204D0A01EAA3}"/>
    <hyperlink ref="B12" location="'地密通所（1枚版）'!Print_Titles" display="（参考様式1）従業者の勤務の体制及び勤務形態一覧表" xr:uid="{CB38FB71-5EC0-45D8-8598-07F51BA391AC}"/>
    <hyperlink ref="B14" location="'地密通所（1枚版）'!Print_Titles" display="（参考様式1）従業者の勤務の体制及び勤務形態一覧表" xr:uid="{4F740A34-BCFE-46CA-9B66-723BD94CA1B7}"/>
    <hyperlink ref="B17" location="'別紙14－7'!A1" display="（別紙14-7）サービス提供体制強化加算に関する届出書" xr:uid="{53B534BF-A9AD-459A-8B22-079F41BC5A31}"/>
    <hyperlink ref="B18" location="常勤換算一覧表!A1" display="(参考様式）　資格・勤続年数要件確認に係る従業者常勤換算一覧表" xr:uid="{23B64920-631B-482F-8E3A-958074C2BA42}"/>
  </hyperlinks>
  <printOptions horizontalCentered="1"/>
  <pageMargins left="0.23622047244094491" right="0.23622047244094491" top="0.55118110236220474" bottom="0.55118110236220474" header="0.31496062992125984" footer="0.31496062992125984"/>
  <pageSetup paperSize="9" scale="99" firstPageNumber="44" orientation="portrait" cellComments="asDisplayed" useFirstPageNumber="1" r:id="rId1"/>
  <headerFooter alignWithMargins="0">
    <oddFooter xml:space="preserve">&amp;C&amp;"HGSｺﾞｼｯｸM,ﾒﾃﾞｨｳﾑ"&amp;16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6FAB-15EC-4B84-B901-D023B1BEB3F5}">
  <sheetPr>
    <tabColor rgb="FFFF0000"/>
  </sheetPr>
  <dimension ref="A1:AO125"/>
  <sheetViews>
    <sheetView view="pageBreakPreview" topLeftCell="A19" zoomScaleNormal="100" zoomScaleSheetLayoutView="100" workbookViewId="0">
      <selection activeCell="U16" sqref="U16:W16"/>
    </sheetView>
  </sheetViews>
  <sheetFormatPr defaultRowHeight="18.75"/>
  <cols>
    <col min="1" max="1" width="1.5" style="439" customWidth="1"/>
    <col min="2" max="3" width="4.25" style="439" customWidth="1"/>
    <col min="4" max="4" width="0.625" style="439" customWidth="1"/>
    <col min="5" max="36" width="3.125" style="439" customWidth="1"/>
    <col min="37" max="37" width="11.25" style="439" customWidth="1"/>
    <col min="38" max="39" width="9" style="439"/>
    <col min="40" max="40" width="9" style="194"/>
    <col min="41" max="41" width="31.25" style="194" customWidth="1"/>
    <col min="42" max="16384" width="9" style="439"/>
  </cols>
  <sheetData>
    <row r="1" spans="2:41" s="445" customFormat="1" ht="13.5">
      <c r="AN1" s="263"/>
      <c r="AO1" s="263"/>
    </row>
    <row r="2" spans="2:41" s="445" customFormat="1" ht="14.25" thickBot="1">
      <c r="B2" s="314" t="s">
        <v>612</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N2" s="263"/>
      <c r="AO2" s="263"/>
    </row>
    <row r="3" spans="2:41" s="445" customFormat="1" ht="14.25" customHeight="1" thickTop="1">
      <c r="AB3" s="612" t="s">
        <v>68</v>
      </c>
      <c r="AC3" s="613"/>
      <c r="AD3" s="613"/>
      <c r="AE3" s="613"/>
      <c r="AF3" s="614"/>
      <c r="AG3" s="615"/>
      <c r="AH3" s="616"/>
      <c r="AI3" s="616"/>
      <c r="AJ3" s="616"/>
      <c r="AK3" s="617"/>
      <c r="AN3" s="697" t="s">
        <v>408</v>
      </c>
      <c r="AO3" s="698"/>
    </row>
    <row r="4" spans="2:41" s="445" customFormat="1" ht="14.25" thickBot="1">
      <c r="AN4" s="699"/>
      <c r="AO4" s="700"/>
    </row>
    <row r="5" spans="2:41" s="445" customFormat="1" ht="14.25" thickTop="1">
      <c r="B5" s="611" t="s">
        <v>613</v>
      </c>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N5" s="263"/>
      <c r="AO5" s="263"/>
    </row>
    <row r="6" spans="2:41" s="445" customFormat="1" ht="13.5" customHeight="1">
      <c r="AD6" s="609" t="s">
        <v>326</v>
      </c>
      <c r="AE6" s="609"/>
      <c r="AF6" s="611"/>
      <c r="AG6" s="611"/>
      <c r="AH6" s="445" t="s">
        <v>33</v>
      </c>
      <c r="AI6" s="611"/>
      <c r="AJ6" s="611"/>
      <c r="AK6" s="445" t="s">
        <v>614</v>
      </c>
      <c r="AN6" s="263"/>
      <c r="AO6" s="263"/>
    </row>
    <row r="7" spans="2:41" s="445" customFormat="1">
      <c r="B7" s="609" t="s">
        <v>615</v>
      </c>
      <c r="C7" s="609"/>
      <c r="D7" s="609"/>
      <c r="E7" s="609"/>
      <c r="F7" s="609"/>
      <c r="G7" s="609"/>
      <c r="H7" s="609"/>
      <c r="I7" s="609"/>
      <c r="J7" s="609"/>
      <c r="K7" s="445" t="s">
        <v>616</v>
      </c>
      <c r="L7" s="315"/>
      <c r="M7" s="315"/>
      <c r="N7" s="315"/>
      <c r="O7" s="315"/>
      <c r="P7" s="315"/>
      <c r="Q7" s="315"/>
      <c r="R7" s="315"/>
      <c r="S7" s="315"/>
      <c r="T7" s="315"/>
      <c r="U7" s="315"/>
      <c r="AN7" s="194"/>
      <c r="AO7" s="194"/>
    </row>
    <row r="8" spans="2:41" s="445" customFormat="1">
      <c r="V8" s="610" t="s">
        <v>617</v>
      </c>
      <c r="W8" s="610"/>
      <c r="X8" s="610"/>
      <c r="Y8" s="610"/>
      <c r="Z8" s="610"/>
      <c r="AA8" s="610"/>
      <c r="AB8" s="610"/>
      <c r="AC8" s="610"/>
      <c r="AD8" s="610"/>
      <c r="AE8" s="610"/>
      <c r="AF8" s="610"/>
      <c r="AG8" s="610"/>
      <c r="AH8" s="610"/>
      <c r="AI8" s="610"/>
      <c r="AJ8" s="610"/>
      <c r="AK8" s="610"/>
      <c r="AN8" s="194"/>
      <c r="AO8" s="194"/>
    </row>
    <row r="9" spans="2:41" s="445" customFormat="1">
      <c r="Y9" s="611"/>
      <c r="Z9" s="611"/>
      <c r="AA9" s="611"/>
      <c r="AB9" s="611"/>
      <c r="AC9" s="611"/>
      <c r="AD9" s="611"/>
      <c r="AE9" s="611"/>
      <c r="AF9" s="611"/>
      <c r="AG9" s="611"/>
      <c r="AH9" s="611"/>
      <c r="AI9" s="611"/>
      <c r="AJ9" s="611"/>
      <c r="AK9" s="611"/>
      <c r="AN9" s="194"/>
      <c r="AO9" s="194"/>
    </row>
    <row r="10" spans="2:41" s="445" customFormat="1">
      <c r="V10" s="611" t="s">
        <v>618</v>
      </c>
      <c r="W10" s="611"/>
      <c r="X10" s="611"/>
      <c r="Y10" s="611"/>
      <c r="Z10" s="611"/>
      <c r="AA10" s="611"/>
      <c r="AB10" s="611"/>
      <c r="AC10" s="611"/>
      <c r="AD10" s="611"/>
      <c r="AE10" s="611"/>
      <c r="AF10" s="611"/>
      <c r="AG10" s="611"/>
      <c r="AH10" s="611"/>
      <c r="AI10" s="611"/>
      <c r="AJ10" s="611"/>
      <c r="AK10" s="611"/>
      <c r="AN10" s="194"/>
      <c r="AO10" s="194"/>
    </row>
    <row r="11" spans="2:41" s="445" customFormat="1">
      <c r="Y11" s="611"/>
      <c r="Z11" s="611"/>
      <c r="AA11" s="611"/>
      <c r="AB11" s="611"/>
      <c r="AC11" s="611"/>
      <c r="AD11" s="611"/>
      <c r="AE11" s="611"/>
      <c r="AF11" s="611"/>
      <c r="AG11" s="611"/>
      <c r="AH11" s="611"/>
      <c r="AI11" s="611"/>
      <c r="AJ11" s="611"/>
      <c r="AK11" s="611"/>
      <c r="AN11" s="194"/>
      <c r="AO11" s="194"/>
    </row>
    <row r="12" spans="2:41" s="445" customFormat="1">
      <c r="C12" s="314" t="s">
        <v>619</v>
      </c>
      <c r="D12" s="314"/>
      <c r="AN12" s="194"/>
      <c r="AO12" s="194"/>
    </row>
    <row r="13" spans="2:41" s="445" customFormat="1">
      <c r="N13" s="618"/>
      <c r="O13" s="618"/>
      <c r="AB13" s="612" t="s">
        <v>620</v>
      </c>
      <c r="AC13" s="613"/>
      <c r="AD13" s="613"/>
      <c r="AE13" s="613"/>
      <c r="AF13" s="613"/>
      <c r="AG13" s="613"/>
      <c r="AH13" s="613"/>
      <c r="AI13" s="614"/>
      <c r="AJ13" s="619"/>
      <c r="AK13" s="620"/>
      <c r="AN13" s="194"/>
      <c r="AO13" s="194"/>
    </row>
    <row r="14" spans="2:41" s="445" customFormat="1" ht="14.25" customHeight="1">
      <c r="B14" s="621" t="s">
        <v>621</v>
      </c>
      <c r="C14" s="624" t="s">
        <v>6</v>
      </c>
      <c r="D14" s="625"/>
      <c r="E14" s="625"/>
      <c r="F14" s="625"/>
      <c r="G14" s="625"/>
      <c r="H14" s="625"/>
      <c r="I14" s="625"/>
      <c r="J14" s="625"/>
      <c r="K14" s="625"/>
      <c r="L14" s="626"/>
      <c r="M14" s="627"/>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9"/>
      <c r="AN14" s="194"/>
      <c r="AO14" s="194"/>
    </row>
    <row r="15" spans="2:41" s="445" customFormat="1" ht="14.25" customHeight="1">
      <c r="B15" s="622"/>
      <c r="C15" s="630" t="s">
        <v>71</v>
      </c>
      <c r="D15" s="631"/>
      <c r="E15" s="631"/>
      <c r="F15" s="631"/>
      <c r="G15" s="631"/>
      <c r="H15" s="631"/>
      <c r="I15" s="631"/>
      <c r="J15" s="631"/>
      <c r="K15" s="631"/>
      <c r="L15" s="631"/>
      <c r="M15" s="632"/>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4"/>
      <c r="AN15" s="194"/>
      <c r="AO15" s="194"/>
    </row>
    <row r="16" spans="2:41" s="445" customFormat="1" ht="13.5" customHeight="1">
      <c r="B16" s="622"/>
      <c r="C16" s="624" t="s">
        <v>7</v>
      </c>
      <c r="D16" s="625"/>
      <c r="E16" s="625"/>
      <c r="F16" s="625"/>
      <c r="G16" s="625"/>
      <c r="H16" s="625"/>
      <c r="I16" s="625"/>
      <c r="J16" s="625"/>
      <c r="K16" s="625"/>
      <c r="L16" s="635"/>
      <c r="M16" s="619" t="s">
        <v>622</v>
      </c>
      <c r="N16" s="646"/>
      <c r="O16" s="646"/>
      <c r="P16" s="646"/>
      <c r="Q16" s="646"/>
      <c r="R16" s="646"/>
      <c r="S16" s="646"/>
      <c r="T16" s="471" t="s">
        <v>623</v>
      </c>
      <c r="U16" s="647"/>
      <c r="V16" s="647"/>
      <c r="W16" s="647"/>
      <c r="X16" s="471" t="s">
        <v>354</v>
      </c>
      <c r="Y16" s="646"/>
      <c r="Z16" s="646"/>
      <c r="AA16" s="646"/>
      <c r="AB16" s="646"/>
      <c r="AC16" s="646"/>
      <c r="AD16" s="646"/>
      <c r="AE16" s="646"/>
      <c r="AF16" s="646"/>
      <c r="AG16" s="646"/>
      <c r="AH16" s="646"/>
      <c r="AI16" s="646"/>
      <c r="AJ16" s="646"/>
      <c r="AK16" s="620"/>
      <c r="AN16" s="194"/>
      <c r="AO16" s="194"/>
    </row>
    <row r="17" spans="2:41" s="445" customFormat="1" ht="13.5" customHeight="1">
      <c r="B17" s="622"/>
      <c r="C17" s="630"/>
      <c r="D17" s="631"/>
      <c r="E17" s="631"/>
      <c r="F17" s="631"/>
      <c r="G17" s="631"/>
      <c r="H17" s="631"/>
      <c r="I17" s="631"/>
      <c r="J17" s="631"/>
      <c r="K17" s="631"/>
      <c r="L17" s="636"/>
      <c r="M17" s="648" t="s">
        <v>624</v>
      </c>
      <c r="N17" s="649"/>
      <c r="O17" s="649"/>
      <c r="P17" s="649"/>
      <c r="Q17" s="472" t="s">
        <v>625</v>
      </c>
      <c r="R17" s="649"/>
      <c r="S17" s="649"/>
      <c r="T17" s="649"/>
      <c r="U17" s="649"/>
      <c r="V17" s="649" t="s">
        <v>626</v>
      </c>
      <c r="W17" s="649"/>
      <c r="X17" s="649"/>
      <c r="Y17" s="649"/>
      <c r="Z17" s="649"/>
      <c r="AA17" s="649"/>
      <c r="AB17" s="649"/>
      <c r="AC17" s="649"/>
      <c r="AD17" s="649"/>
      <c r="AE17" s="649"/>
      <c r="AF17" s="649"/>
      <c r="AG17" s="649"/>
      <c r="AH17" s="649"/>
      <c r="AI17" s="649"/>
      <c r="AJ17" s="649"/>
      <c r="AK17" s="650"/>
      <c r="AN17" s="194"/>
      <c r="AO17" s="194"/>
    </row>
    <row r="18" spans="2:41" s="445" customFormat="1">
      <c r="B18" s="622"/>
      <c r="C18" s="637"/>
      <c r="D18" s="638"/>
      <c r="E18" s="638"/>
      <c r="F18" s="638"/>
      <c r="G18" s="638"/>
      <c r="H18" s="638"/>
      <c r="I18" s="638"/>
      <c r="J18" s="638"/>
      <c r="K18" s="638"/>
      <c r="L18" s="639"/>
      <c r="M18" s="640" t="s">
        <v>74</v>
      </c>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2"/>
      <c r="AN18" s="194"/>
      <c r="AO18" s="194"/>
    </row>
    <row r="19" spans="2:41" s="445" customFormat="1" ht="14.25" customHeight="1">
      <c r="B19" s="622"/>
      <c r="C19" s="643" t="s">
        <v>75</v>
      </c>
      <c r="D19" s="644"/>
      <c r="E19" s="644"/>
      <c r="F19" s="644"/>
      <c r="G19" s="644"/>
      <c r="H19" s="644"/>
      <c r="I19" s="644"/>
      <c r="J19" s="644"/>
      <c r="K19" s="644"/>
      <c r="L19" s="645"/>
      <c r="M19" s="612" t="s">
        <v>8</v>
      </c>
      <c r="N19" s="613"/>
      <c r="O19" s="613"/>
      <c r="P19" s="613"/>
      <c r="Q19" s="614"/>
      <c r="R19" s="615"/>
      <c r="S19" s="616"/>
      <c r="T19" s="616"/>
      <c r="U19" s="616"/>
      <c r="V19" s="616"/>
      <c r="W19" s="616"/>
      <c r="X19" s="616"/>
      <c r="Y19" s="616"/>
      <c r="Z19" s="616"/>
      <c r="AA19" s="617"/>
      <c r="AB19" s="619" t="s">
        <v>9</v>
      </c>
      <c r="AC19" s="646"/>
      <c r="AD19" s="646"/>
      <c r="AE19" s="646"/>
      <c r="AF19" s="620"/>
      <c r="AG19" s="615"/>
      <c r="AH19" s="616"/>
      <c r="AI19" s="616"/>
      <c r="AJ19" s="616"/>
      <c r="AK19" s="617"/>
      <c r="AN19" s="194"/>
      <c r="AO19" s="194"/>
    </row>
    <row r="20" spans="2:41" ht="14.25" customHeight="1">
      <c r="B20" s="622"/>
      <c r="C20" s="651" t="s">
        <v>627</v>
      </c>
      <c r="D20" s="651"/>
      <c r="E20" s="651"/>
      <c r="F20" s="651"/>
      <c r="G20" s="651"/>
      <c r="H20" s="651"/>
      <c r="I20" s="651"/>
      <c r="J20" s="651"/>
      <c r="K20" s="651"/>
      <c r="L20" s="651"/>
      <c r="M20" s="652"/>
      <c r="N20" s="653"/>
      <c r="O20" s="653"/>
      <c r="P20" s="653"/>
      <c r="Q20" s="653"/>
      <c r="R20" s="653"/>
      <c r="S20" s="653"/>
      <c r="T20" s="653"/>
      <c r="U20" s="654"/>
      <c r="V20" s="652" t="s">
        <v>10</v>
      </c>
      <c r="W20" s="653"/>
      <c r="X20" s="653"/>
      <c r="Y20" s="653"/>
      <c r="Z20" s="653"/>
      <c r="AA20" s="654"/>
      <c r="AB20" s="652"/>
      <c r="AC20" s="653"/>
      <c r="AD20" s="653"/>
      <c r="AE20" s="653"/>
      <c r="AF20" s="653"/>
      <c r="AG20" s="653"/>
      <c r="AH20" s="653"/>
      <c r="AI20" s="653"/>
      <c r="AJ20" s="653"/>
      <c r="AK20" s="654"/>
    </row>
    <row r="21" spans="2:41" ht="14.25" customHeight="1">
      <c r="B21" s="622"/>
      <c r="C21" s="651" t="s">
        <v>11</v>
      </c>
      <c r="D21" s="651"/>
      <c r="E21" s="651"/>
      <c r="F21" s="651"/>
      <c r="G21" s="651"/>
      <c r="H21" s="651"/>
      <c r="I21" s="651"/>
      <c r="J21" s="655"/>
      <c r="K21" s="655"/>
      <c r="L21" s="656"/>
      <c r="M21" s="652" t="s">
        <v>12</v>
      </c>
      <c r="N21" s="653"/>
      <c r="O21" s="653"/>
      <c r="P21" s="653"/>
      <c r="Q21" s="654"/>
      <c r="R21" s="657"/>
      <c r="S21" s="658"/>
      <c r="T21" s="658"/>
      <c r="U21" s="658"/>
      <c r="V21" s="658"/>
      <c r="W21" s="658"/>
      <c r="X21" s="658"/>
      <c r="Y21" s="658"/>
      <c r="Z21" s="658"/>
      <c r="AA21" s="659"/>
      <c r="AB21" s="653" t="s">
        <v>13</v>
      </c>
      <c r="AC21" s="653"/>
      <c r="AD21" s="653"/>
      <c r="AE21" s="653"/>
      <c r="AF21" s="654"/>
      <c r="AG21" s="657"/>
      <c r="AH21" s="658"/>
      <c r="AI21" s="658"/>
      <c r="AJ21" s="658"/>
      <c r="AK21" s="659"/>
    </row>
    <row r="22" spans="2:41" ht="13.5" customHeight="1">
      <c r="B22" s="622"/>
      <c r="C22" s="660" t="s">
        <v>14</v>
      </c>
      <c r="D22" s="660"/>
      <c r="E22" s="660"/>
      <c r="F22" s="660"/>
      <c r="G22" s="660"/>
      <c r="H22" s="660"/>
      <c r="I22" s="660"/>
      <c r="J22" s="661"/>
      <c r="K22" s="661"/>
      <c r="L22" s="661"/>
      <c r="M22" s="619" t="s">
        <v>622</v>
      </c>
      <c r="N22" s="646"/>
      <c r="O22" s="646"/>
      <c r="P22" s="646"/>
      <c r="Q22" s="646"/>
      <c r="R22" s="646"/>
      <c r="S22" s="646"/>
      <c r="T22" s="471" t="s">
        <v>623</v>
      </c>
      <c r="U22" s="647"/>
      <c r="V22" s="647"/>
      <c r="W22" s="647"/>
      <c r="X22" s="471" t="s">
        <v>354</v>
      </c>
      <c r="Y22" s="646"/>
      <c r="Z22" s="646"/>
      <c r="AA22" s="646"/>
      <c r="AB22" s="646"/>
      <c r="AC22" s="646"/>
      <c r="AD22" s="646"/>
      <c r="AE22" s="646"/>
      <c r="AF22" s="646"/>
      <c r="AG22" s="646"/>
      <c r="AH22" s="646"/>
      <c r="AI22" s="646"/>
      <c r="AJ22" s="646"/>
      <c r="AK22" s="620"/>
    </row>
    <row r="23" spans="2:41" ht="14.25" customHeight="1">
      <c r="B23" s="622"/>
      <c r="C23" s="660"/>
      <c r="D23" s="660"/>
      <c r="E23" s="660"/>
      <c r="F23" s="660"/>
      <c r="G23" s="660"/>
      <c r="H23" s="660"/>
      <c r="I23" s="660"/>
      <c r="J23" s="661"/>
      <c r="K23" s="661"/>
      <c r="L23" s="661"/>
      <c r="M23" s="648" t="s">
        <v>624</v>
      </c>
      <c r="N23" s="649"/>
      <c r="O23" s="649"/>
      <c r="P23" s="649"/>
      <c r="Q23" s="472" t="s">
        <v>625</v>
      </c>
      <c r="R23" s="649"/>
      <c r="S23" s="649"/>
      <c r="T23" s="649"/>
      <c r="U23" s="649"/>
      <c r="V23" s="649" t="s">
        <v>626</v>
      </c>
      <c r="W23" s="649"/>
      <c r="X23" s="649"/>
      <c r="Y23" s="649"/>
      <c r="Z23" s="649"/>
      <c r="AA23" s="649"/>
      <c r="AB23" s="649"/>
      <c r="AC23" s="649"/>
      <c r="AD23" s="649"/>
      <c r="AE23" s="649"/>
      <c r="AF23" s="649"/>
      <c r="AG23" s="649"/>
      <c r="AH23" s="649"/>
      <c r="AI23" s="649"/>
      <c r="AJ23" s="649"/>
      <c r="AK23" s="650"/>
    </row>
    <row r="24" spans="2:41">
      <c r="B24" s="623"/>
      <c r="C24" s="662"/>
      <c r="D24" s="662"/>
      <c r="E24" s="662"/>
      <c r="F24" s="662"/>
      <c r="G24" s="662"/>
      <c r="H24" s="662"/>
      <c r="I24" s="662"/>
      <c r="J24" s="663"/>
      <c r="K24" s="663"/>
      <c r="L24" s="663"/>
      <c r="M24" s="640"/>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2"/>
    </row>
    <row r="25" spans="2:41" s="445" customFormat="1" ht="14.25" customHeight="1">
      <c r="B25" s="664" t="s">
        <v>628</v>
      </c>
      <c r="C25" s="624" t="s">
        <v>6</v>
      </c>
      <c r="D25" s="625"/>
      <c r="E25" s="625"/>
      <c r="F25" s="625"/>
      <c r="G25" s="625"/>
      <c r="H25" s="625"/>
      <c r="I25" s="625"/>
      <c r="J25" s="625"/>
      <c r="K25" s="625"/>
      <c r="L25" s="626"/>
      <c r="M25" s="627"/>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9"/>
      <c r="AN25" s="194"/>
      <c r="AO25" s="194"/>
    </row>
    <row r="26" spans="2:41" s="445" customFormat="1" ht="14.25" customHeight="1">
      <c r="B26" s="665"/>
      <c r="C26" s="630" t="s">
        <v>629</v>
      </c>
      <c r="D26" s="631"/>
      <c r="E26" s="631"/>
      <c r="F26" s="631"/>
      <c r="G26" s="631"/>
      <c r="H26" s="631"/>
      <c r="I26" s="631"/>
      <c r="J26" s="631"/>
      <c r="K26" s="631"/>
      <c r="L26" s="631"/>
      <c r="M26" s="632"/>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34"/>
      <c r="AN26" s="194"/>
      <c r="AO26" s="194"/>
    </row>
    <row r="27" spans="2:41" ht="13.5" customHeight="1">
      <c r="B27" s="665"/>
      <c r="C27" s="660" t="s">
        <v>630</v>
      </c>
      <c r="D27" s="660"/>
      <c r="E27" s="660"/>
      <c r="F27" s="660"/>
      <c r="G27" s="660"/>
      <c r="H27" s="660"/>
      <c r="I27" s="660"/>
      <c r="J27" s="660"/>
      <c r="K27" s="660"/>
      <c r="L27" s="660"/>
      <c r="M27" s="619" t="s">
        <v>622</v>
      </c>
      <c r="N27" s="646"/>
      <c r="O27" s="646"/>
      <c r="P27" s="646"/>
      <c r="Q27" s="646"/>
      <c r="R27" s="646"/>
      <c r="S27" s="646"/>
      <c r="T27" s="471" t="s">
        <v>623</v>
      </c>
      <c r="U27" s="647"/>
      <c r="V27" s="647"/>
      <c r="W27" s="647"/>
      <c r="X27" s="471" t="s">
        <v>354</v>
      </c>
      <c r="Y27" s="646"/>
      <c r="Z27" s="646"/>
      <c r="AA27" s="646"/>
      <c r="AB27" s="646"/>
      <c r="AC27" s="646"/>
      <c r="AD27" s="646"/>
      <c r="AE27" s="646"/>
      <c r="AF27" s="646"/>
      <c r="AG27" s="646"/>
      <c r="AH27" s="646"/>
      <c r="AI27" s="646"/>
      <c r="AJ27" s="646"/>
      <c r="AK27" s="620"/>
    </row>
    <row r="28" spans="2:41" ht="14.25" customHeight="1">
      <c r="B28" s="665"/>
      <c r="C28" s="660"/>
      <c r="D28" s="660"/>
      <c r="E28" s="660"/>
      <c r="F28" s="660"/>
      <c r="G28" s="660"/>
      <c r="H28" s="660"/>
      <c r="I28" s="660"/>
      <c r="J28" s="660"/>
      <c r="K28" s="660"/>
      <c r="L28" s="660"/>
      <c r="M28" s="648" t="s">
        <v>624</v>
      </c>
      <c r="N28" s="649"/>
      <c r="O28" s="649"/>
      <c r="P28" s="649"/>
      <c r="Q28" s="472" t="s">
        <v>625</v>
      </c>
      <c r="R28" s="649"/>
      <c r="S28" s="649"/>
      <c r="T28" s="649"/>
      <c r="U28" s="649"/>
      <c r="V28" s="649" t="s">
        <v>626</v>
      </c>
      <c r="W28" s="649"/>
      <c r="X28" s="649"/>
      <c r="Y28" s="649"/>
      <c r="Z28" s="649"/>
      <c r="AA28" s="649"/>
      <c r="AB28" s="649"/>
      <c r="AC28" s="649"/>
      <c r="AD28" s="649"/>
      <c r="AE28" s="649"/>
      <c r="AF28" s="649"/>
      <c r="AG28" s="649"/>
      <c r="AH28" s="649"/>
      <c r="AI28" s="649"/>
      <c r="AJ28" s="649"/>
      <c r="AK28" s="650"/>
    </row>
    <row r="29" spans="2:41">
      <c r="B29" s="665"/>
      <c r="C29" s="660"/>
      <c r="D29" s="660"/>
      <c r="E29" s="660"/>
      <c r="F29" s="660"/>
      <c r="G29" s="660"/>
      <c r="H29" s="660"/>
      <c r="I29" s="660"/>
      <c r="J29" s="660"/>
      <c r="K29" s="660"/>
      <c r="L29" s="660"/>
      <c r="M29" s="640"/>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2"/>
    </row>
    <row r="30" spans="2:41" ht="14.25" customHeight="1">
      <c r="B30" s="665"/>
      <c r="C30" s="660" t="s">
        <v>75</v>
      </c>
      <c r="D30" s="660"/>
      <c r="E30" s="660"/>
      <c r="F30" s="660"/>
      <c r="G30" s="660"/>
      <c r="H30" s="660"/>
      <c r="I30" s="660"/>
      <c r="J30" s="660"/>
      <c r="K30" s="660"/>
      <c r="L30" s="660"/>
      <c r="M30" s="612" t="s">
        <v>8</v>
      </c>
      <c r="N30" s="613"/>
      <c r="O30" s="613"/>
      <c r="P30" s="613"/>
      <c r="Q30" s="614"/>
      <c r="R30" s="615"/>
      <c r="S30" s="616"/>
      <c r="T30" s="616"/>
      <c r="U30" s="616"/>
      <c r="V30" s="616"/>
      <c r="W30" s="616"/>
      <c r="X30" s="616"/>
      <c r="Y30" s="616"/>
      <c r="Z30" s="616"/>
      <c r="AA30" s="617"/>
      <c r="AB30" s="619" t="s">
        <v>9</v>
      </c>
      <c r="AC30" s="646"/>
      <c r="AD30" s="646"/>
      <c r="AE30" s="646"/>
      <c r="AF30" s="620"/>
      <c r="AG30" s="615"/>
      <c r="AH30" s="616"/>
      <c r="AI30" s="616"/>
      <c r="AJ30" s="616"/>
      <c r="AK30" s="617"/>
    </row>
    <row r="31" spans="2:41" ht="13.5" customHeight="1">
      <c r="B31" s="665"/>
      <c r="C31" s="667" t="s">
        <v>15</v>
      </c>
      <c r="D31" s="667"/>
      <c r="E31" s="667"/>
      <c r="F31" s="667"/>
      <c r="G31" s="667"/>
      <c r="H31" s="667"/>
      <c r="I31" s="667"/>
      <c r="J31" s="667"/>
      <c r="K31" s="667"/>
      <c r="L31" s="667"/>
      <c r="M31" s="619" t="s">
        <v>622</v>
      </c>
      <c r="N31" s="646"/>
      <c r="O31" s="646"/>
      <c r="P31" s="646"/>
      <c r="Q31" s="646"/>
      <c r="R31" s="646"/>
      <c r="S31" s="646"/>
      <c r="T31" s="471" t="s">
        <v>623</v>
      </c>
      <c r="U31" s="647"/>
      <c r="V31" s="647"/>
      <c r="W31" s="647"/>
      <c r="X31" s="471" t="s">
        <v>354</v>
      </c>
      <c r="Y31" s="646"/>
      <c r="Z31" s="646"/>
      <c r="AA31" s="646"/>
      <c r="AB31" s="646"/>
      <c r="AC31" s="646"/>
      <c r="AD31" s="646"/>
      <c r="AE31" s="646"/>
      <c r="AF31" s="646"/>
      <c r="AG31" s="646"/>
      <c r="AH31" s="646"/>
      <c r="AI31" s="646"/>
      <c r="AJ31" s="646"/>
      <c r="AK31" s="620"/>
    </row>
    <row r="32" spans="2:41" ht="14.25" customHeight="1">
      <c r="B32" s="665"/>
      <c r="C32" s="667"/>
      <c r="D32" s="667"/>
      <c r="E32" s="667"/>
      <c r="F32" s="667"/>
      <c r="G32" s="667"/>
      <c r="H32" s="667"/>
      <c r="I32" s="667"/>
      <c r="J32" s="667"/>
      <c r="K32" s="667"/>
      <c r="L32" s="667"/>
      <c r="M32" s="648" t="s">
        <v>624</v>
      </c>
      <c r="N32" s="649"/>
      <c r="O32" s="649"/>
      <c r="P32" s="649"/>
      <c r="Q32" s="472" t="s">
        <v>625</v>
      </c>
      <c r="R32" s="649"/>
      <c r="S32" s="649"/>
      <c r="T32" s="649"/>
      <c r="U32" s="649"/>
      <c r="V32" s="649" t="s">
        <v>626</v>
      </c>
      <c r="W32" s="649"/>
      <c r="X32" s="649"/>
      <c r="Y32" s="649"/>
      <c r="Z32" s="649"/>
      <c r="AA32" s="649"/>
      <c r="AB32" s="649"/>
      <c r="AC32" s="649"/>
      <c r="AD32" s="649"/>
      <c r="AE32" s="649"/>
      <c r="AF32" s="649"/>
      <c r="AG32" s="649"/>
      <c r="AH32" s="649"/>
      <c r="AI32" s="649"/>
      <c r="AJ32" s="649"/>
      <c r="AK32" s="650"/>
    </row>
    <row r="33" spans="1:37">
      <c r="B33" s="665"/>
      <c r="C33" s="667"/>
      <c r="D33" s="667"/>
      <c r="E33" s="667"/>
      <c r="F33" s="667"/>
      <c r="G33" s="667"/>
      <c r="H33" s="667"/>
      <c r="I33" s="667"/>
      <c r="J33" s="667"/>
      <c r="K33" s="667"/>
      <c r="L33" s="667"/>
      <c r="M33" s="640"/>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2"/>
    </row>
    <row r="34" spans="1:37" ht="14.25" customHeight="1">
      <c r="B34" s="665"/>
      <c r="C34" s="660" t="s">
        <v>75</v>
      </c>
      <c r="D34" s="660"/>
      <c r="E34" s="660"/>
      <c r="F34" s="660"/>
      <c r="G34" s="660"/>
      <c r="H34" s="660"/>
      <c r="I34" s="660"/>
      <c r="J34" s="660"/>
      <c r="K34" s="660"/>
      <c r="L34" s="660"/>
      <c r="M34" s="612" t="s">
        <v>8</v>
      </c>
      <c r="N34" s="613"/>
      <c r="O34" s="613"/>
      <c r="P34" s="613"/>
      <c r="Q34" s="614"/>
      <c r="R34" s="615"/>
      <c r="S34" s="616"/>
      <c r="T34" s="616"/>
      <c r="U34" s="616"/>
      <c r="V34" s="616"/>
      <c r="W34" s="616"/>
      <c r="X34" s="616"/>
      <c r="Y34" s="616"/>
      <c r="Z34" s="616"/>
      <c r="AA34" s="617"/>
      <c r="AB34" s="619" t="s">
        <v>9</v>
      </c>
      <c r="AC34" s="646"/>
      <c r="AD34" s="646"/>
      <c r="AE34" s="646"/>
      <c r="AF34" s="620"/>
      <c r="AG34" s="615"/>
      <c r="AH34" s="616"/>
      <c r="AI34" s="616"/>
      <c r="AJ34" s="616"/>
      <c r="AK34" s="617"/>
    </row>
    <row r="35" spans="1:37" ht="14.25" customHeight="1">
      <c r="B35" s="665"/>
      <c r="C35" s="660" t="s">
        <v>16</v>
      </c>
      <c r="D35" s="660"/>
      <c r="E35" s="660"/>
      <c r="F35" s="660"/>
      <c r="G35" s="660"/>
      <c r="H35" s="660"/>
      <c r="I35" s="660"/>
      <c r="J35" s="660"/>
      <c r="K35" s="660"/>
      <c r="L35" s="660"/>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row>
    <row r="36" spans="1:37" ht="13.5" customHeight="1">
      <c r="B36" s="665"/>
      <c r="C36" s="660" t="s">
        <v>17</v>
      </c>
      <c r="D36" s="660"/>
      <c r="E36" s="660"/>
      <c r="F36" s="660"/>
      <c r="G36" s="660"/>
      <c r="H36" s="660"/>
      <c r="I36" s="660"/>
      <c r="J36" s="660"/>
      <c r="K36" s="660"/>
      <c r="L36" s="660"/>
      <c r="M36" s="619" t="s">
        <v>622</v>
      </c>
      <c r="N36" s="646"/>
      <c r="O36" s="646"/>
      <c r="P36" s="646"/>
      <c r="Q36" s="646"/>
      <c r="R36" s="646"/>
      <c r="S36" s="646"/>
      <c r="T36" s="471" t="s">
        <v>623</v>
      </c>
      <c r="U36" s="647"/>
      <c r="V36" s="647"/>
      <c r="W36" s="647"/>
      <c r="X36" s="471" t="s">
        <v>354</v>
      </c>
      <c r="Y36" s="646"/>
      <c r="Z36" s="646"/>
      <c r="AA36" s="646"/>
      <c r="AB36" s="646"/>
      <c r="AC36" s="646"/>
      <c r="AD36" s="646"/>
      <c r="AE36" s="646"/>
      <c r="AF36" s="646"/>
      <c r="AG36" s="646"/>
      <c r="AH36" s="646"/>
      <c r="AI36" s="646"/>
      <c r="AJ36" s="646"/>
      <c r="AK36" s="620"/>
    </row>
    <row r="37" spans="1:37" ht="14.25" customHeight="1">
      <c r="B37" s="665"/>
      <c r="C37" s="660"/>
      <c r="D37" s="660"/>
      <c r="E37" s="660"/>
      <c r="F37" s="660"/>
      <c r="G37" s="660"/>
      <c r="H37" s="660"/>
      <c r="I37" s="660"/>
      <c r="J37" s="660"/>
      <c r="K37" s="660"/>
      <c r="L37" s="660"/>
      <c r="M37" s="648" t="s">
        <v>624</v>
      </c>
      <c r="N37" s="649"/>
      <c r="O37" s="649"/>
      <c r="P37" s="649"/>
      <c r="Q37" s="472" t="s">
        <v>625</v>
      </c>
      <c r="R37" s="649"/>
      <c r="S37" s="649"/>
      <c r="T37" s="649"/>
      <c r="U37" s="649"/>
      <c r="V37" s="649" t="s">
        <v>626</v>
      </c>
      <c r="W37" s="649"/>
      <c r="X37" s="649"/>
      <c r="Y37" s="649"/>
      <c r="Z37" s="649"/>
      <c r="AA37" s="649"/>
      <c r="AB37" s="649"/>
      <c r="AC37" s="649"/>
      <c r="AD37" s="649"/>
      <c r="AE37" s="649"/>
      <c r="AF37" s="649"/>
      <c r="AG37" s="649"/>
      <c r="AH37" s="649"/>
      <c r="AI37" s="649"/>
      <c r="AJ37" s="649"/>
      <c r="AK37" s="650"/>
    </row>
    <row r="38" spans="1:37">
      <c r="B38" s="666"/>
      <c r="C38" s="660"/>
      <c r="D38" s="660"/>
      <c r="E38" s="660"/>
      <c r="F38" s="660"/>
      <c r="G38" s="660"/>
      <c r="H38" s="660"/>
      <c r="I38" s="660"/>
      <c r="J38" s="660"/>
      <c r="K38" s="660"/>
      <c r="L38" s="660"/>
      <c r="M38" s="640"/>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2"/>
    </row>
    <row r="39" spans="1:37" ht="13.5" customHeight="1">
      <c r="B39" s="710" t="s">
        <v>631</v>
      </c>
      <c r="C39" s="713" t="s">
        <v>77</v>
      </c>
      <c r="D39" s="713"/>
      <c r="E39" s="713"/>
      <c r="F39" s="713"/>
      <c r="G39" s="713"/>
      <c r="H39" s="713"/>
      <c r="I39" s="713"/>
      <c r="J39" s="713"/>
      <c r="K39" s="713"/>
      <c r="L39" s="713"/>
      <c r="M39" s="713"/>
      <c r="N39" s="713"/>
      <c r="O39" s="714" t="s">
        <v>18</v>
      </c>
      <c r="P39" s="715"/>
      <c r="Q39" s="713" t="s">
        <v>632</v>
      </c>
      <c r="R39" s="713"/>
      <c r="S39" s="713"/>
      <c r="T39" s="713"/>
      <c r="U39" s="677"/>
      <c r="V39" s="704" t="s">
        <v>19</v>
      </c>
      <c r="W39" s="705"/>
      <c r="X39" s="705"/>
      <c r="Y39" s="705"/>
      <c r="Z39" s="705"/>
      <c r="AA39" s="705"/>
      <c r="AB39" s="705"/>
      <c r="AC39" s="705"/>
      <c r="AD39" s="706"/>
      <c r="AE39" s="676" t="s">
        <v>54</v>
      </c>
      <c r="AF39" s="713"/>
      <c r="AG39" s="713"/>
      <c r="AH39" s="713"/>
      <c r="AI39" s="713"/>
      <c r="AJ39" s="676" t="s">
        <v>55</v>
      </c>
      <c r="AK39" s="677"/>
    </row>
    <row r="40" spans="1:37" ht="14.25" customHeight="1">
      <c r="B40" s="711"/>
      <c r="C40" s="678"/>
      <c r="D40" s="678"/>
      <c r="E40" s="678"/>
      <c r="F40" s="678"/>
      <c r="G40" s="678"/>
      <c r="H40" s="678"/>
      <c r="I40" s="678"/>
      <c r="J40" s="678"/>
      <c r="K40" s="678"/>
      <c r="L40" s="678"/>
      <c r="M40" s="678"/>
      <c r="N40" s="678"/>
      <c r="O40" s="716"/>
      <c r="P40" s="692"/>
      <c r="Q40" s="678" t="s">
        <v>30</v>
      </c>
      <c r="R40" s="678"/>
      <c r="S40" s="678"/>
      <c r="T40" s="678"/>
      <c r="U40" s="679"/>
      <c r="V40" s="680"/>
      <c r="W40" s="681"/>
      <c r="X40" s="681"/>
      <c r="Y40" s="681"/>
      <c r="Z40" s="681"/>
      <c r="AA40" s="681"/>
      <c r="AB40" s="681"/>
      <c r="AC40" s="681"/>
      <c r="AD40" s="682"/>
      <c r="AE40" s="683" t="s">
        <v>30</v>
      </c>
      <c r="AF40" s="678"/>
      <c r="AG40" s="684"/>
      <c r="AH40" s="684"/>
      <c r="AI40" s="684"/>
      <c r="AJ40" s="685" t="s">
        <v>31</v>
      </c>
      <c r="AK40" s="686"/>
    </row>
    <row r="41" spans="1:37" ht="30.75" customHeight="1">
      <c r="A41" s="473"/>
      <c r="B41" s="712"/>
      <c r="C41" s="664"/>
      <c r="D41" s="474"/>
      <c r="E41" s="678" t="s">
        <v>592</v>
      </c>
      <c r="F41" s="678"/>
      <c r="G41" s="678"/>
      <c r="H41" s="678"/>
      <c r="I41" s="678"/>
      <c r="J41" s="678"/>
      <c r="K41" s="678"/>
      <c r="L41" s="678"/>
      <c r="M41" s="678"/>
      <c r="N41" s="687"/>
      <c r="O41" s="688"/>
      <c r="P41" s="689"/>
      <c r="Q41" s="690"/>
      <c r="R41" s="691"/>
      <c r="S41" s="691"/>
      <c r="T41" s="691"/>
      <c r="U41" s="692"/>
      <c r="V41" s="475" t="s">
        <v>419</v>
      </c>
      <c r="W41" s="693" t="s">
        <v>633</v>
      </c>
      <c r="X41" s="693"/>
      <c r="Y41" s="476" t="s">
        <v>419</v>
      </c>
      <c r="Z41" s="693" t="s">
        <v>634</v>
      </c>
      <c r="AA41" s="693"/>
      <c r="AB41" s="476" t="s">
        <v>419</v>
      </c>
      <c r="AC41" s="693" t="s">
        <v>635</v>
      </c>
      <c r="AD41" s="694"/>
      <c r="AE41" s="695"/>
      <c r="AF41" s="696"/>
      <c r="AG41" s="616"/>
      <c r="AH41" s="616"/>
      <c r="AI41" s="617"/>
      <c r="AJ41" s="657"/>
      <c r="AK41" s="659"/>
    </row>
    <row r="42" spans="1:37" ht="30.75" customHeight="1">
      <c r="B42" s="712"/>
      <c r="C42" s="665"/>
      <c r="D42" s="477"/>
      <c r="E42" s="668" t="s">
        <v>636</v>
      </c>
      <c r="F42" s="669"/>
      <c r="G42" s="669"/>
      <c r="H42" s="669"/>
      <c r="I42" s="669"/>
      <c r="J42" s="669"/>
      <c r="K42" s="669"/>
      <c r="L42" s="669"/>
      <c r="M42" s="669"/>
      <c r="N42" s="670"/>
      <c r="O42" s="673"/>
      <c r="P42" s="674"/>
      <c r="Q42" s="675"/>
      <c r="R42" s="653"/>
      <c r="S42" s="653"/>
      <c r="T42" s="653"/>
      <c r="U42" s="654"/>
      <c r="V42" s="478" t="s">
        <v>419</v>
      </c>
      <c r="W42" s="671" t="s">
        <v>633</v>
      </c>
      <c r="X42" s="671"/>
      <c r="Y42" s="479" t="s">
        <v>419</v>
      </c>
      <c r="Z42" s="671" t="s">
        <v>634</v>
      </c>
      <c r="AA42" s="671"/>
      <c r="AB42" s="479" t="s">
        <v>419</v>
      </c>
      <c r="AC42" s="671" t="s">
        <v>635</v>
      </c>
      <c r="AD42" s="672"/>
      <c r="AE42" s="615"/>
      <c r="AF42" s="616"/>
      <c r="AG42" s="616"/>
      <c r="AH42" s="616"/>
      <c r="AI42" s="617"/>
      <c r="AJ42" s="657"/>
      <c r="AK42" s="659"/>
    </row>
    <row r="43" spans="1:37" ht="30.75" customHeight="1">
      <c r="B43" s="712"/>
      <c r="C43" s="665"/>
      <c r="D43" s="477"/>
      <c r="E43" s="668" t="s">
        <v>637</v>
      </c>
      <c r="F43" s="669"/>
      <c r="G43" s="669"/>
      <c r="H43" s="669"/>
      <c r="I43" s="669"/>
      <c r="J43" s="669"/>
      <c r="K43" s="669"/>
      <c r="L43" s="669"/>
      <c r="M43" s="669"/>
      <c r="N43" s="670"/>
      <c r="O43" s="673"/>
      <c r="P43" s="674"/>
      <c r="Q43" s="675"/>
      <c r="R43" s="653"/>
      <c r="S43" s="653"/>
      <c r="T43" s="653"/>
      <c r="U43" s="654"/>
      <c r="V43" s="478" t="s">
        <v>419</v>
      </c>
      <c r="W43" s="671" t="s">
        <v>633</v>
      </c>
      <c r="X43" s="671"/>
      <c r="Y43" s="479" t="s">
        <v>419</v>
      </c>
      <c r="Z43" s="671" t="s">
        <v>634</v>
      </c>
      <c r="AA43" s="671"/>
      <c r="AB43" s="479" t="s">
        <v>419</v>
      </c>
      <c r="AC43" s="671" t="s">
        <v>635</v>
      </c>
      <c r="AD43" s="672"/>
      <c r="AE43" s="615"/>
      <c r="AF43" s="616"/>
      <c r="AG43" s="616"/>
      <c r="AH43" s="616"/>
      <c r="AI43" s="617"/>
      <c r="AJ43" s="657"/>
      <c r="AK43" s="659"/>
    </row>
    <row r="44" spans="1:37" ht="30.75" customHeight="1">
      <c r="B44" s="712"/>
      <c r="C44" s="665"/>
      <c r="D44" s="477"/>
      <c r="E44" s="668" t="s">
        <v>638</v>
      </c>
      <c r="F44" s="669"/>
      <c r="G44" s="669"/>
      <c r="H44" s="669"/>
      <c r="I44" s="669"/>
      <c r="J44" s="669"/>
      <c r="K44" s="669"/>
      <c r="L44" s="669"/>
      <c r="M44" s="669"/>
      <c r="N44" s="670"/>
      <c r="O44" s="673" t="s">
        <v>649</v>
      </c>
      <c r="P44" s="674"/>
      <c r="Q44" s="675"/>
      <c r="R44" s="653"/>
      <c r="S44" s="653"/>
      <c r="T44" s="653"/>
      <c r="U44" s="654"/>
      <c r="V44" s="478" t="s">
        <v>419</v>
      </c>
      <c r="W44" s="671" t="s">
        <v>633</v>
      </c>
      <c r="X44" s="671"/>
      <c r="Y44" s="479" t="s">
        <v>419</v>
      </c>
      <c r="Z44" s="671" t="s">
        <v>634</v>
      </c>
      <c r="AA44" s="671"/>
      <c r="AB44" s="479" t="s">
        <v>419</v>
      </c>
      <c r="AC44" s="671" t="s">
        <v>635</v>
      </c>
      <c r="AD44" s="672"/>
      <c r="AE44" s="615"/>
      <c r="AF44" s="616"/>
      <c r="AG44" s="616"/>
      <c r="AH44" s="616"/>
      <c r="AI44" s="617"/>
      <c r="AJ44" s="657"/>
      <c r="AK44" s="659"/>
    </row>
    <row r="45" spans="1:37" ht="30.75" customHeight="1">
      <c r="B45" s="712"/>
      <c r="C45" s="665"/>
      <c r="D45" s="477"/>
      <c r="E45" s="668" t="s">
        <v>639</v>
      </c>
      <c r="F45" s="669"/>
      <c r="G45" s="669"/>
      <c r="H45" s="669"/>
      <c r="I45" s="669"/>
      <c r="J45" s="669"/>
      <c r="K45" s="669"/>
      <c r="L45" s="669"/>
      <c r="M45" s="669"/>
      <c r="N45" s="670"/>
      <c r="O45" s="673"/>
      <c r="P45" s="674"/>
      <c r="Q45" s="675"/>
      <c r="R45" s="653"/>
      <c r="S45" s="653"/>
      <c r="T45" s="653"/>
      <c r="U45" s="654"/>
      <c r="V45" s="478" t="s">
        <v>419</v>
      </c>
      <c r="W45" s="671" t="s">
        <v>633</v>
      </c>
      <c r="X45" s="671"/>
      <c r="Y45" s="479" t="s">
        <v>419</v>
      </c>
      <c r="Z45" s="671" t="s">
        <v>634</v>
      </c>
      <c r="AA45" s="671"/>
      <c r="AB45" s="479" t="s">
        <v>419</v>
      </c>
      <c r="AC45" s="671" t="s">
        <v>635</v>
      </c>
      <c r="AD45" s="672"/>
      <c r="AE45" s="615"/>
      <c r="AF45" s="616"/>
      <c r="AG45" s="616"/>
      <c r="AH45" s="616"/>
      <c r="AI45" s="617"/>
      <c r="AJ45" s="657"/>
      <c r="AK45" s="659"/>
    </row>
    <row r="46" spans="1:37" ht="30.75" customHeight="1">
      <c r="B46" s="712"/>
      <c r="C46" s="666"/>
      <c r="D46" s="477"/>
      <c r="E46" s="668" t="s">
        <v>640</v>
      </c>
      <c r="F46" s="669"/>
      <c r="G46" s="669"/>
      <c r="H46" s="669"/>
      <c r="I46" s="669"/>
      <c r="J46" s="669"/>
      <c r="K46" s="669"/>
      <c r="L46" s="669"/>
      <c r="M46" s="669"/>
      <c r="N46" s="670"/>
      <c r="O46" s="673"/>
      <c r="P46" s="674"/>
      <c r="Q46" s="675"/>
      <c r="R46" s="653"/>
      <c r="S46" s="653"/>
      <c r="T46" s="653"/>
      <c r="U46" s="654"/>
      <c r="V46" s="478" t="s">
        <v>419</v>
      </c>
      <c r="W46" s="671" t="s">
        <v>633</v>
      </c>
      <c r="X46" s="671"/>
      <c r="Y46" s="479" t="s">
        <v>419</v>
      </c>
      <c r="Z46" s="671" t="s">
        <v>634</v>
      </c>
      <c r="AA46" s="671"/>
      <c r="AB46" s="479" t="s">
        <v>419</v>
      </c>
      <c r="AC46" s="671" t="s">
        <v>635</v>
      </c>
      <c r="AD46" s="672"/>
      <c r="AE46" s="615"/>
      <c r="AF46" s="616"/>
      <c r="AG46" s="616"/>
      <c r="AH46" s="616"/>
      <c r="AI46" s="617"/>
      <c r="AJ46" s="657"/>
      <c r="AK46" s="659"/>
    </row>
    <row r="47" spans="1:37" ht="14.25" customHeight="1">
      <c r="B47" s="701" t="s">
        <v>20</v>
      </c>
      <c r="C47" s="668"/>
      <c r="D47" s="668"/>
      <c r="E47" s="668"/>
      <c r="F47" s="668"/>
      <c r="G47" s="668"/>
      <c r="H47" s="668"/>
      <c r="I47" s="668"/>
      <c r="J47" s="668"/>
      <c r="K47" s="668"/>
      <c r="L47" s="702"/>
      <c r="M47" s="480"/>
      <c r="N47" s="481"/>
      <c r="O47" s="481"/>
      <c r="P47" s="481"/>
      <c r="Q47" s="481"/>
      <c r="R47" s="482"/>
      <c r="S47" s="482"/>
      <c r="T47" s="482"/>
      <c r="U47" s="482"/>
      <c r="V47" s="483"/>
      <c r="W47" s="703"/>
      <c r="X47" s="703"/>
      <c r="Y47" s="703"/>
      <c r="Z47" s="703"/>
      <c r="AA47" s="703"/>
      <c r="AB47" s="703"/>
      <c r="AC47" s="703"/>
      <c r="AD47" s="703"/>
      <c r="AE47" s="703"/>
      <c r="AF47" s="703"/>
      <c r="AG47" s="703"/>
      <c r="AH47" s="703"/>
      <c r="AI47" s="703"/>
      <c r="AJ47" s="703"/>
      <c r="AK47" s="703"/>
    </row>
    <row r="48" spans="1:37" ht="14.25" customHeight="1">
      <c r="B48" s="621" t="s">
        <v>21</v>
      </c>
      <c r="C48" s="652" t="s">
        <v>78</v>
      </c>
      <c r="D48" s="653"/>
      <c r="E48" s="653"/>
      <c r="F48" s="653"/>
      <c r="G48" s="653"/>
      <c r="H48" s="653"/>
      <c r="I48" s="653"/>
      <c r="J48" s="653"/>
      <c r="K48" s="653"/>
      <c r="L48" s="653"/>
      <c r="M48" s="653"/>
      <c r="N48" s="653"/>
      <c r="O48" s="653"/>
      <c r="P48" s="653"/>
      <c r="Q48" s="653"/>
      <c r="R48" s="653"/>
      <c r="S48" s="653"/>
      <c r="T48" s="653"/>
      <c r="U48" s="654"/>
      <c r="V48" s="652" t="s">
        <v>32</v>
      </c>
      <c r="W48" s="653"/>
      <c r="X48" s="653"/>
      <c r="Y48" s="653"/>
      <c r="Z48" s="653"/>
      <c r="AA48" s="653"/>
      <c r="AB48" s="653"/>
      <c r="AC48" s="653"/>
      <c r="AD48" s="653"/>
      <c r="AE48" s="653"/>
      <c r="AF48" s="653"/>
      <c r="AG48" s="653"/>
      <c r="AH48" s="653"/>
      <c r="AI48" s="653"/>
      <c r="AJ48" s="653"/>
      <c r="AK48" s="654"/>
    </row>
    <row r="49" spans="2:37">
      <c r="B49" s="622"/>
      <c r="C49" s="704"/>
      <c r="D49" s="705"/>
      <c r="E49" s="705"/>
      <c r="F49" s="705"/>
      <c r="G49" s="705"/>
      <c r="H49" s="705"/>
      <c r="I49" s="705"/>
      <c r="J49" s="705"/>
      <c r="K49" s="705"/>
      <c r="L49" s="705"/>
      <c r="M49" s="705"/>
      <c r="N49" s="705"/>
      <c r="O49" s="705"/>
      <c r="P49" s="705"/>
      <c r="Q49" s="705"/>
      <c r="R49" s="705"/>
      <c r="S49" s="705"/>
      <c r="T49" s="705"/>
      <c r="U49" s="706"/>
      <c r="V49" s="704"/>
      <c r="W49" s="705"/>
      <c r="X49" s="705"/>
      <c r="Y49" s="705"/>
      <c r="Z49" s="705"/>
      <c r="AA49" s="705"/>
      <c r="AB49" s="705"/>
      <c r="AC49" s="705"/>
      <c r="AD49" s="705"/>
      <c r="AE49" s="705"/>
      <c r="AF49" s="705"/>
      <c r="AG49" s="705"/>
      <c r="AH49" s="705"/>
      <c r="AI49" s="705"/>
      <c r="AJ49" s="705"/>
      <c r="AK49" s="706"/>
    </row>
    <row r="50" spans="2:37">
      <c r="B50" s="622"/>
      <c r="C50" s="707"/>
      <c r="D50" s="708"/>
      <c r="E50" s="708"/>
      <c r="F50" s="708"/>
      <c r="G50" s="708"/>
      <c r="H50" s="708"/>
      <c r="I50" s="708"/>
      <c r="J50" s="708"/>
      <c r="K50" s="708"/>
      <c r="L50" s="708"/>
      <c r="M50" s="708"/>
      <c r="N50" s="708"/>
      <c r="O50" s="708"/>
      <c r="P50" s="708"/>
      <c r="Q50" s="708"/>
      <c r="R50" s="708"/>
      <c r="S50" s="708"/>
      <c r="T50" s="708"/>
      <c r="U50" s="709"/>
      <c r="V50" s="707"/>
      <c r="W50" s="708"/>
      <c r="X50" s="708"/>
      <c r="Y50" s="708"/>
      <c r="Z50" s="708"/>
      <c r="AA50" s="708"/>
      <c r="AB50" s="708"/>
      <c r="AC50" s="708"/>
      <c r="AD50" s="708"/>
      <c r="AE50" s="708"/>
      <c r="AF50" s="708"/>
      <c r="AG50" s="708"/>
      <c r="AH50" s="708"/>
      <c r="AI50" s="708"/>
      <c r="AJ50" s="708"/>
      <c r="AK50" s="709"/>
    </row>
    <row r="51" spans="2:37">
      <c r="B51" s="622"/>
      <c r="C51" s="707"/>
      <c r="D51" s="708"/>
      <c r="E51" s="708"/>
      <c r="F51" s="708"/>
      <c r="G51" s="708"/>
      <c r="H51" s="708"/>
      <c r="I51" s="708"/>
      <c r="J51" s="708"/>
      <c r="K51" s="708"/>
      <c r="L51" s="708"/>
      <c r="M51" s="708"/>
      <c r="N51" s="708"/>
      <c r="O51" s="708"/>
      <c r="P51" s="708"/>
      <c r="Q51" s="708"/>
      <c r="R51" s="708"/>
      <c r="S51" s="708"/>
      <c r="T51" s="708"/>
      <c r="U51" s="709"/>
      <c r="V51" s="707"/>
      <c r="W51" s="708"/>
      <c r="X51" s="708"/>
      <c r="Y51" s="708"/>
      <c r="Z51" s="708"/>
      <c r="AA51" s="708"/>
      <c r="AB51" s="708"/>
      <c r="AC51" s="708"/>
      <c r="AD51" s="708"/>
      <c r="AE51" s="708"/>
      <c r="AF51" s="708"/>
      <c r="AG51" s="708"/>
      <c r="AH51" s="708"/>
      <c r="AI51" s="708"/>
      <c r="AJ51" s="708"/>
      <c r="AK51" s="709"/>
    </row>
    <row r="52" spans="2:37">
      <c r="B52" s="623"/>
      <c r="C52" s="680"/>
      <c r="D52" s="681"/>
      <c r="E52" s="681"/>
      <c r="F52" s="681"/>
      <c r="G52" s="681"/>
      <c r="H52" s="681"/>
      <c r="I52" s="681"/>
      <c r="J52" s="681"/>
      <c r="K52" s="681"/>
      <c r="L52" s="681"/>
      <c r="M52" s="681"/>
      <c r="N52" s="681"/>
      <c r="O52" s="681"/>
      <c r="P52" s="681"/>
      <c r="Q52" s="681"/>
      <c r="R52" s="681"/>
      <c r="S52" s="681"/>
      <c r="T52" s="681"/>
      <c r="U52" s="682"/>
      <c r="V52" s="680"/>
      <c r="W52" s="681"/>
      <c r="X52" s="681"/>
      <c r="Y52" s="681"/>
      <c r="Z52" s="681"/>
      <c r="AA52" s="681"/>
      <c r="AB52" s="681"/>
      <c r="AC52" s="681"/>
      <c r="AD52" s="681"/>
      <c r="AE52" s="681"/>
      <c r="AF52" s="681"/>
      <c r="AG52" s="681"/>
      <c r="AH52" s="681"/>
      <c r="AI52" s="681"/>
      <c r="AJ52" s="681"/>
      <c r="AK52" s="682"/>
    </row>
    <row r="53" spans="2:37" ht="14.25" customHeight="1">
      <c r="B53" s="612" t="s">
        <v>22</v>
      </c>
      <c r="C53" s="613"/>
      <c r="D53" s="613"/>
      <c r="E53" s="613"/>
      <c r="F53" s="614"/>
      <c r="G53" s="651" t="s">
        <v>23</v>
      </c>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row>
    <row r="55" spans="2:37">
      <c r="B55" s="484" t="s">
        <v>641</v>
      </c>
    </row>
    <row r="56" spans="2:37">
      <c r="B56" s="484" t="s">
        <v>642</v>
      </c>
    </row>
    <row r="57" spans="2:37">
      <c r="B57" s="484" t="s">
        <v>643</v>
      </c>
    </row>
    <row r="58" spans="2:37">
      <c r="B58" s="484" t="s">
        <v>87</v>
      </c>
    </row>
    <row r="59" spans="2:37">
      <c r="B59" s="484" t="s">
        <v>57</v>
      </c>
    </row>
    <row r="60" spans="2:37">
      <c r="B60" s="485" t="s">
        <v>644</v>
      </c>
    </row>
    <row r="61" spans="2:37">
      <c r="B61" s="484" t="s">
        <v>645</v>
      </c>
    </row>
    <row r="62" spans="2:37">
      <c r="B62" s="484" t="s">
        <v>646</v>
      </c>
    </row>
    <row r="63" spans="2:37">
      <c r="B63" s="484" t="s">
        <v>647</v>
      </c>
    </row>
    <row r="64" spans="2:37">
      <c r="B64" s="484" t="s">
        <v>648</v>
      </c>
    </row>
    <row r="65" spans="2:2">
      <c r="B65" s="484" t="s">
        <v>82</v>
      </c>
    </row>
    <row r="124" spans="3:7">
      <c r="C124" s="467"/>
      <c r="D124" s="467"/>
      <c r="E124" s="467"/>
      <c r="F124" s="467"/>
      <c r="G124" s="467"/>
    </row>
    <row r="125" spans="3:7">
      <c r="C125" s="468"/>
    </row>
  </sheetData>
  <mergeCells count="172">
    <mergeCell ref="AN3:AO4"/>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E41:AI41"/>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7:J7"/>
    <mergeCell ref="V8:X8"/>
    <mergeCell ref="Y8:AK8"/>
    <mergeCell ref="Y9:AK9"/>
    <mergeCell ref="V10:X10"/>
    <mergeCell ref="Y10:AK10"/>
    <mergeCell ref="AB3:AF3"/>
    <mergeCell ref="AG3:AK3"/>
    <mergeCell ref="B5:AK5"/>
    <mergeCell ref="AD6:AE6"/>
    <mergeCell ref="AF6:AG6"/>
    <mergeCell ref="AI6:AJ6"/>
  </mergeCells>
  <phoneticPr fontId="2"/>
  <dataValidations count="2">
    <dataValidation type="list" allowBlank="1" showInputMessage="1" showErrorMessage="1" sqref="V41:V46 Y41:Y46 AB41:AB46" xr:uid="{6C660203-2715-4F3E-ACF3-F42F133A67BE}">
      <formula1>"□,■"</formula1>
    </dataValidation>
    <dataValidation type="list" allowBlank="1" showInputMessage="1" showErrorMessage="1" sqref="O41:P46" xr:uid="{28BC4B84-5432-4C00-B1BA-EA019345D400}">
      <formula1>"○"</formula1>
    </dataValidation>
  </dataValidations>
  <hyperlinks>
    <hyperlink ref="AN3" location="添付書類一覧!A1" display="添付書類一覧に戻る" xr:uid="{E00C059B-D0E6-43C7-8ACB-F7B692CF5C90}"/>
  </hyperlinks>
  <pageMargins left="0.7" right="0.7" top="0.75" bottom="0.75" header="0.3" footer="0.3"/>
  <pageSetup paperSize="9" scale="66"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B32E-7313-4063-8801-2E5A4E211E0D}">
  <sheetPr>
    <tabColor rgb="FFFFC000"/>
    <pageSetUpPr fitToPage="1"/>
  </sheetPr>
  <dimension ref="A1:AJ99"/>
  <sheetViews>
    <sheetView view="pageBreakPreview" zoomScale="70" zoomScaleNormal="100" zoomScaleSheetLayoutView="70" workbookViewId="0">
      <selection activeCell="AI3" sqref="AI3:AJ4"/>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34" width="9" style="1"/>
    <col min="35" max="35" width="9" style="194"/>
    <col min="36" max="36" width="31.25" style="194" customWidth="1"/>
    <col min="37" max="256" width="9" style="1"/>
    <col min="257" max="258" width="4.25" style="1" customWidth="1"/>
    <col min="259" max="259" width="25" style="1" customWidth="1"/>
    <col min="260" max="260" width="4.875" style="1" customWidth="1"/>
    <col min="261" max="261" width="41.625" style="1" customWidth="1"/>
    <col min="262" max="262" width="4.875" style="1" customWidth="1"/>
    <col min="263" max="263" width="19.625" style="1" customWidth="1"/>
    <col min="264" max="264" width="38.875" style="1" customWidth="1"/>
    <col min="265" max="277" width="4.875" style="1" customWidth="1"/>
    <col min="278" max="278" width="7.75" style="1" customWidth="1"/>
    <col min="279" max="288" width="4.875" style="1" customWidth="1"/>
    <col min="289" max="512" width="9" style="1"/>
    <col min="513" max="514" width="4.25" style="1" customWidth="1"/>
    <col min="515" max="515" width="25" style="1" customWidth="1"/>
    <col min="516" max="516" width="4.875" style="1" customWidth="1"/>
    <col min="517" max="517" width="41.625" style="1" customWidth="1"/>
    <col min="518" max="518" width="4.875" style="1" customWidth="1"/>
    <col min="519" max="519" width="19.625" style="1" customWidth="1"/>
    <col min="520" max="520" width="38.875" style="1" customWidth="1"/>
    <col min="521" max="533" width="4.875" style="1" customWidth="1"/>
    <col min="534" max="534" width="7.75" style="1" customWidth="1"/>
    <col min="535" max="544" width="4.875" style="1" customWidth="1"/>
    <col min="545" max="768" width="9" style="1"/>
    <col min="769" max="770" width="4.25" style="1" customWidth="1"/>
    <col min="771" max="771" width="25" style="1" customWidth="1"/>
    <col min="772" max="772" width="4.875" style="1" customWidth="1"/>
    <col min="773" max="773" width="41.625" style="1" customWidth="1"/>
    <col min="774" max="774" width="4.875" style="1" customWidth="1"/>
    <col min="775" max="775" width="19.625" style="1" customWidth="1"/>
    <col min="776" max="776" width="38.875" style="1" customWidth="1"/>
    <col min="777" max="789" width="4.875" style="1" customWidth="1"/>
    <col min="790" max="790" width="7.75" style="1" customWidth="1"/>
    <col min="791" max="800" width="4.875" style="1" customWidth="1"/>
    <col min="801" max="1024" width="9" style="1"/>
    <col min="1025" max="1026" width="4.25" style="1" customWidth="1"/>
    <col min="1027" max="1027" width="25" style="1" customWidth="1"/>
    <col min="1028" max="1028" width="4.875" style="1" customWidth="1"/>
    <col min="1029" max="1029" width="41.625" style="1" customWidth="1"/>
    <col min="1030" max="1030" width="4.875" style="1" customWidth="1"/>
    <col min="1031" max="1031" width="19.625" style="1" customWidth="1"/>
    <col min="1032" max="1032" width="38.875" style="1" customWidth="1"/>
    <col min="1033" max="1045" width="4.875" style="1" customWidth="1"/>
    <col min="1046" max="1046" width="7.75" style="1" customWidth="1"/>
    <col min="1047" max="1056" width="4.875" style="1" customWidth="1"/>
    <col min="1057" max="1280" width="9" style="1"/>
    <col min="1281" max="1282" width="4.25" style="1" customWidth="1"/>
    <col min="1283" max="1283" width="25" style="1" customWidth="1"/>
    <col min="1284" max="1284" width="4.875" style="1" customWidth="1"/>
    <col min="1285" max="1285" width="41.625" style="1" customWidth="1"/>
    <col min="1286" max="1286" width="4.875" style="1" customWidth="1"/>
    <col min="1287" max="1287" width="19.625" style="1" customWidth="1"/>
    <col min="1288" max="1288" width="38.875" style="1" customWidth="1"/>
    <col min="1289" max="1301" width="4.875" style="1" customWidth="1"/>
    <col min="1302" max="1302" width="7.75" style="1" customWidth="1"/>
    <col min="1303" max="1312" width="4.875" style="1" customWidth="1"/>
    <col min="1313" max="1536" width="9" style="1"/>
    <col min="1537" max="1538" width="4.25" style="1" customWidth="1"/>
    <col min="1539" max="1539" width="25" style="1" customWidth="1"/>
    <col min="1540" max="1540" width="4.875" style="1" customWidth="1"/>
    <col min="1541" max="1541" width="41.625" style="1" customWidth="1"/>
    <col min="1542" max="1542" width="4.875" style="1" customWidth="1"/>
    <col min="1543" max="1543" width="19.625" style="1" customWidth="1"/>
    <col min="1544" max="1544" width="38.875" style="1" customWidth="1"/>
    <col min="1545" max="1557" width="4.875" style="1" customWidth="1"/>
    <col min="1558" max="1558" width="7.75" style="1" customWidth="1"/>
    <col min="1559" max="1568" width="4.875" style="1" customWidth="1"/>
    <col min="1569" max="1792" width="9" style="1"/>
    <col min="1793" max="1794" width="4.25" style="1" customWidth="1"/>
    <col min="1795" max="1795" width="25" style="1" customWidth="1"/>
    <col min="1796" max="1796" width="4.875" style="1" customWidth="1"/>
    <col min="1797" max="1797" width="41.625" style="1" customWidth="1"/>
    <col min="1798" max="1798" width="4.875" style="1" customWidth="1"/>
    <col min="1799" max="1799" width="19.625" style="1" customWidth="1"/>
    <col min="1800" max="1800" width="38.875" style="1" customWidth="1"/>
    <col min="1801" max="1813" width="4.875" style="1" customWidth="1"/>
    <col min="1814" max="1814" width="7.75" style="1" customWidth="1"/>
    <col min="1815" max="1824" width="4.875" style="1" customWidth="1"/>
    <col min="1825" max="2048" width="9" style="1"/>
    <col min="2049" max="2050" width="4.25" style="1" customWidth="1"/>
    <col min="2051" max="2051" width="25" style="1" customWidth="1"/>
    <col min="2052" max="2052" width="4.875" style="1" customWidth="1"/>
    <col min="2053" max="2053" width="41.625" style="1" customWidth="1"/>
    <col min="2054" max="2054" width="4.875" style="1" customWidth="1"/>
    <col min="2055" max="2055" width="19.625" style="1" customWidth="1"/>
    <col min="2056" max="2056" width="38.875" style="1" customWidth="1"/>
    <col min="2057" max="2069" width="4.875" style="1" customWidth="1"/>
    <col min="2070" max="2070" width="7.75" style="1" customWidth="1"/>
    <col min="2071" max="2080" width="4.875" style="1" customWidth="1"/>
    <col min="2081" max="2304" width="9" style="1"/>
    <col min="2305" max="2306" width="4.25" style="1" customWidth="1"/>
    <col min="2307" max="2307" width="25" style="1" customWidth="1"/>
    <col min="2308" max="2308" width="4.875" style="1" customWidth="1"/>
    <col min="2309" max="2309" width="41.625" style="1" customWidth="1"/>
    <col min="2310" max="2310" width="4.875" style="1" customWidth="1"/>
    <col min="2311" max="2311" width="19.625" style="1" customWidth="1"/>
    <col min="2312" max="2312" width="38.875" style="1" customWidth="1"/>
    <col min="2313" max="2325" width="4.875" style="1" customWidth="1"/>
    <col min="2326" max="2326" width="7.75" style="1" customWidth="1"/>
    <col min="2327" max="2336" width="4.875" style="1" customWidth="1"/>
    <col min="2337" max="2560" width="9" style="1"/>
    <col min="2561" max="2562" width="4.25" style="1" customWidth="1"/>
    <col min="2563" max="2563" width="25" style="1" customWidth="1"/>
    <col min="2564" max="2564" width="4.875" style="1" customWidth="1"/>
    <col min="2565" max="2565" width="41.625" style="1" customWidth="1"/>
    <col min="2566" max="2566" width="4.875" style="1" customWidth="1"/>
    <col min="2567" max="2567" width="19.625" style="1" customWidth="1"/>
    <col min="2568" max="2568" width="38.875" style="1" customWidth="1"/>
    <col min="2569" max="2581" width="4.875" style="1" customWidth="1"/>
    <col min="2582" max="2582" width="7.75" style="1" customWidth="1"/>
    <col min="2583" max="2592" width="4.875" style="1" customWidth="1"/>
    <col min="2593" max="2816" width="9" style="1"/>
    <col min="2817" max="2818" width="4.25" style="1" customWidth="1"/>
    <col min="2819" max="2819" width="25" style="1" customWidth="1"/>
    <col min="2820" max="2820" width="4.875" style="1" customWidth="1"/>
    <col min="2821" max="2821" width="41.625" style="1" customWidth="1"/>
    <col min="2822" max="2822" width="4.875" style="1" customWidth="1"/>
    <col min="2823" max="2823" width="19.625" style="1" customWidth="1"/>
    <col min="2824" max="2824" width="38.875" style="1" customWidth="1"/>
    <col min="2825" max="2837" width="4.875" style="1" customWidth="1"/>
    <col min="2838" max="2838" width="7.75" style="1" customWidth="1"/>
    <col min="2839" max="2848" width="4.875" style="1" customWidth="1"/>
    <col min="2849" max="3072" width="9" style="1"/>
    <col min="3073" max="3074" width="4.25" style="1" customWidth="1"/>
    <col min="3075" max="3075" width="25" style="1" customWidth="1"/>
    <col min="3076" max="3076" width="4.875" style="1" customWidth="1"/>
    <col min="3077" max="3077" width="41.625" style="1" customWidth="1"/>
    <col min="3078" max="3078" width="4.875" style="1" customWidth="1"/>
    <col min="3079" max="3079" width="19.625" style="1" customWidth="1"/>
    <col min="3080" max="3080" width="38.875" style="1" customWidth="1"/>
    <col min="3081" max="3093" width="4.875" style="1" customWidth="1"/>
    <col min="3094" max="3094" width="7.75" style="1" customWidth="1"/>
    <col min="3095" max="3104" width="4.875" style="1" customWidth="1"/>
    <col min="3105" max="3328" width="9" style="1"/>
    <col min="3329" max="3330" width="4.25" style="1" customWidth="1"/>
    <col min="3331" max="3331" width="25" style="1" customWidth="1"/>
    <col min="3332" max="3332" width="4.875" style="1" customWidth="1"/>
    <col min="3333" max="3333" width="41.625" style="1" customWidth="1"/>
    <col min="3334" max="3334" width="4.875" style="1" customWidth="1"/>
    <col min="3335" max="3335" width="19.625" style="1" customWidth="1"/>
    <col min="3336" max="3336" width="38.875" style="1" customWidth="1"/>
    <col min="3337" max="3349" width="4.875" style="1" customWidth="1"/>
    <col min="3350" max="3350" width="7.75" style="1" customWidth="1"/>
    <col min="3351" max="3360" width="4.875" style="1" customWidth="1"/>
    <col min="3361" max="3584" width="9" style="1"/>
    <col min="3585" max="3586" width="4.25" style="1" customWidth="1"/>
    <col min="3587" max="3587" width="25" style="1" customWidth="1"/>
    <col min="3588" max="3588" width="4.875" style="1" customWidth="1"/>
    <col min="3589" max="3589" width="41.625" style="1" customWidth="1"/>
    <col min="3590" max="3590" width="4.875" style="1" customWidth="1"/>
    <col min="3591" max="3591" width="19.625" style="1" customWidth="1"/>
    <col min="3592" max="3592" width="38.875" style="1" customWidth="1"/>
    <col min="3593" max="3605" width="4.875" style="1" customWidth="1"/>
    <col min="3606" max="3606" width="7.75" style="1" customWidth="1"/>
    <col min="3607" max="3616" width="4.875" style="1" customWidth="1"/>
    <col min="3617" max="3840" width="9" style="1"/>
    <col min="3841" max="3842" width="4.25" style="1" customWidth="1"/>
    <col min="3843" max="3843" width="25" style="1" customWidth="1"/>
    <col min="3844" max="3844" width="4.875" style="1" customWidth="1"/>
    <col min="3845" max="3845" width="41.625" style="1" customWidth="1"/>
    <col min="3846" max="3846" width="4.875" style="1" customWidth="1"/>
    <col min="3847" max="3847" width="19.625" style="1" customWidth="1"/>
    <col min="3848" max="3848" width="38.875" style="1" customWidth="1"/>
    <col min="3849" max="3861" width="4.875" style="1" customWidth="1"/>
    <col min="3862" max="3862" width="7.75" style="1" customWidth="1"/>
    <col min="3863" max="3872" width="4.875" style="1" customWidth="1"/>
    <col min="3873" max="4096" width="9" style="1"/>
    <col min="4097" max="4098" width="4.25" style="1" customWidth="1"/>
    <col min="4099" max="4099" width="25" style="1" customWidth="1"/>
    <col min="4100" max="4100" width="4.875" style="1" customWidth="1"/>
    <col min="4101" max="4101" width="41.625" style="1" customWidth="1"/>
    <col min="4102" max="4102" width="4.875" style="1" customWidth="1"/>
    <col min="4103" max="4103" width="19.625" style="1" customWidth="1"/>
    <col min="4104" max="4104" width="38.875" style="1" customWidth="1"/>
    <col min="4105" max="4117" width="4.875" style="1" customWidth="1"/>
    <col min="4118" max="4118" width="7.75" style="1" customWidth="1"/>
    <col min="4119" max="4128" width="4.875" style="1" customWidth="1"/>
    <col min="4129" max="4352" width="9" style="1"/>
    <col min="4353" max="4354" width="4.25" style="1" customWidth="1"/>
    <col min="4355" max="4355" width="25" style="1" customWidth="1"/>
    <col min="4356" max="4356" width="4.875" style="1" customWidth="1"/>
    <col min="4357" max="4357" width="41.625" style="1" customWidth="1"/>
    <col min="4358" max="4358" width="4.875" style="1" customWidth="1"/>
    <col min="4359" max="4359" width="19.625" style="1" customWidth="1"/>
    <col min="4360" max="4360" width="38.875" style="1" customWidth="1"/>
    <col min="4361" max="4373" width="4.875" style="1" customWidth="1"/>
    <col min="4374" max="4374" width="7.75" style="1" customWidth="1"/>
    <col min="4375" max="4384" width="4.875" style="1" customWidth="1"/>
    <col min="4385" max="4608" width="9" style="1"/>
    <col min="4609" max="4610" width="4.25" style="1" customWidth="1"/>
    <col min="4611" max="4611" width="25" style="1" customWidth="1"/>
    <col min="4612" max="4612" width="4.875" style="1" customWidth="1"/>
    <col min="4613" max="4613" width="41.625" style="1" customWidth="1"/>
    <col min="4614" max="4614" width="4.875" style="1" customWidth="1"/>
    <col min="4615" max="4615" width="19.625" style="1" customWidth="1"/>
    <col min="4616" max="4616" width="38.875" style="1" customWidth="1"/>
    <col min="4617" max="4629" width="4.875" style="1" customWidth="1"/>
    <col min="4630" max="4630" width="7.75" style="1" customWidth="1"/>
    <col min="4631" max="4640" width="4.875" style="1" customWidth="1"/>
    <col min="4641" max="4864" width="9" style="1"/>
    <col min="4865" max="4866" width="4.25" style="1" customWidth="1"/>
    <col min="4867" max="4867" width="25" style="1" customWidth="1"/>
    <col min="4868" max="4868" width="4.875" style="1" customWidth="1"/>
    <col min="4869" max="4869" width="41.625" style="1" customWidth="1"/>
    <col min="4870" max="4870" width="4.875" style="1" customWidth="1"/>
    <col min="4871" max="4871" width="19.625" style="1" customWidth="1"/>
    <col min="4872" max="4872" width="38.875" style="1" customWidth="1"/>
    <col min="4873" max="4885" width="4.875" style="1" customWidth="1"/>
    <col min="4886" max="4886" width="7.75" style="1" customWidth="1"/>
    <col min="4887" max="4896" width="4.875" style="1" customWidth="1"/>
    <col min="4897" max="5120" width="9" style="1"/>
    <col min="5121" max="5122" width="4.25" style="1" customWidth="1"/>
    <col min="5123" max="5123" width="25" style="1" customWidth="1"/>
    <col min="5124" max="5124" width="4.875" style="1" customWidth="1"/>
    <col min="5125" max="5125" width="41.625" style="1" customWidth="1"/>
    <col min="5126" max="5126" width="4.875" style="1" customWidth="1"/>
    <col min="5127" max="5127" width="19.625" style="1" customWidth="1"/>
    <col min="5128" max="5128" width="38.875" style="1" customWidth="1"/>
    <col min="5129" max="5141" width="4.875" style="1" customWidth="1"/>
    <col min="5142" max="5142" width="7.75" style="1" customWidth="1"/>
    <col min="5143" max="5152" width="4.875" style="1" customWidth="1"/>
    <col min="5153" max="5376" width="9" style="1"/>
    <col min="5377" max="5378" width="4.25" style="1" customWidth="1"/>
    <col min="5379" max="5379" width="25" style="1" customWidth="1"/>
    <col min="5380" max="5380" width="4.875" style="1" customWidth="1"/>
    <col min="5381" max="5381" width="41.625" style="1" customWidth="1"/>
    <col min="5382" max="5382" width="4.875" style="1" customWidth="1"/>
    <col min="5383" max="5383" width="19.625" style="1" customWidth="1"/>
    <col min="5384" max="5384" width="38.875" style="1" customWidth="1"/>
    <col min="5385" max="5397" width="4.875" style="1" customWidth="1"/>
    <col min="5398" max="5398" width="7.75" style="1" customWidth="1"/>
    <col min="5399" max="5408" width="4.875" style="1" customWidth="1"/>
    <col min="5409" max="5632" width="9" style="1"/>
    <col min="5633" max="5634" width="4.25" style="1" customWidth="1"/>
    <col min="5635" max="5635" width="25" style="1" customWidth="1"/>
    <col min="5636" max="5636" width="4.875" style="1" customWidth="1"/>
    <col min="5637" max="5637" width="41.625" style="1" customWidth="1"/>
    <col min="5638" max="5638" width="4.875" style="1" customWidth="1"/>
    <col min="5639" max="5639" width="19.625" style="1" customWidth="1"/>
    <col min="5640" max="5640" width="38.875" style="1" customWidth="1"/>
    <col min="5641" max="5653" width="4.875" style="1" customWidth="1"/>
    <col min="5654" max="5654" width="7.75" style="1" customWidth="1"/>
    <col min="5655" max="5664" width="4.875" style="1" customWidth="1"/>
    <col min="5665" max="5888" width="9" style="1"/>
    <col min="5889" max="5890" width="4.25" style="1" customWidth="1"/>
    <col min="5891" max="5891" width="25" style="1" customWidth="1"/>
    <col min="5892" max="5892" width="4.875" style="1" customWidth="1"/>
    <col min="5893" max="5893" width="41.625" style="1" customWidth="1"/>
    <col min="5894" max="5894" width="4.875" style="1" customWidth="1"/>
    <col min="5895" max="5895" width="19.625" style="1" customWidth="1"/>
    <col min="5896" max="5896" width="38.875" style="1" customWidth="1"/>
    <col min="5897" max="5909" width="4.875" style="1" customWidth="1"/>
    <col min="5910" max="5910" width="7.75" style="1" customWidth="1"/>
    <col min="5911" max="5920" width="4.875" style="1" customWidth="1"/>
    <col min="5921" max="6144" width="9" style="1"/>
    <col min="6145" max="6146" width="4.25" style="1" customWidth="1"/>
    <col min="6147" max="6147" width="25" style="1" customWidth="1"/>
    <col min="6148" max="6148" width="4.875" style="1" customWidth="1"/>
    <col min="6149" max="6149" width="41.625" style="1" customWidth="1"/>
    <col min="6150" max="6150" width="4.875" style="1" customWidth="1"/>
    <col min="6151" max="6151" width="19.625" style="1" customWidth="1"/>
    <col min="6152" max="6152" width="38.875" style="1" customWidth="1"/>
    <col min="6153" max="6165" width="4.875" style="1" customWidth="1"/>
    <col min="6166" max="6166" width="7.75" style="1" customWidth="1"/>
    <col min="6167" max="6176" width="4.875" style="1" customWidth="1"/>
    <col min="6177" max="6400" width="9" style="1"/>
    <col min="6401" max="6402" width="4.25" style="1" customWidth="1"/>
    <col min="6403" max="6403" width="25" style="1" customWidth="1"/>
    <col min="6404" max="6404" width="4.875" style="1" customWidth="1"/>
    <col min="6405" max="6405" width="41.625" style="1" customWidth="1"/>
    <col min="6406" max="6406" width="4.875" style="1" customWidth="1"/>
    <col min="6407" max="6407" width="19.625" style="1" customWidth="1"/>
    <col min="6408" max="6408" width="38.875" style="1" customWidth="1"/>
    <col min="6409" max="6421" width="4.875" style="1" customWidth="1"/>
    <col min="6422" max="6422" width="7.75" style="1" customWidth="1"/>
    <col min="6423" max="6432" width="4.875" style="1" customWidth="1"/>
    <col min="6433" max="6656" width="9" style="1"/>
    <col min="6657" max="6658" width="4.25" style="1" customWidth="1"/>
    <col min="6659" max="6659" width="25" style="1" customWidth="1"/>
    <col min="6660" max="6660" width="4.875" style="1" customWidth="1"/>
    <col min="6661" max="6661" width="41.625" style="1" customWidth="1"/>
    <col min="6662" max="6662" width="4.875" style="1" customWidth="1"/>
    <col min="6663" max="6663" width="19.625" style="1" customWidth="1"/>
    <col min="6664" max="6664" width="38.875" style="1" customWidth="1"/>
    <col min="6665" max="6677" width="4.875" style="1" customWidth="1"/>
    <col min="6678" max="6678" width="7.75" style="1" customWidth="1"/>
    <col min="6679" max="6688" width="4.875" style="1" customWidth="1"/>
    <col min="6689" max="6912" width="9" style="1"/>
    <col min="6913" max="6914" width="4.25" style="1" customWidth="1"/>
    <col min="6915" max="6915" width="25" style="1" customWidth="1"/>
    <col min="6916" max="6916" width="4.875" style="1" customWidth="1"/>
    <col min="6917" max="6917" width="41.625" style="1" customWidth="1"/>
    <col min="6918" max="6918" width="4.875" style="1" customWidth="1"/>
    <col min="6919" max="6919" width="19.625" style="1" customWidth="1"/>
    <col min="6920" max="6920" width="38.875" style="1" customWidth="1"/>
    <col min="6921" max="6933" width="4.875" style="1" customWidth="1"/>
    <col min="6934" max="6934" width="7.75" style="1" customWidth="1"/>
    <col min="6935" max="6944" width="4.875" style="1" customWidth="1"/>
    <col min="6945" max="7168" width="9" style="1"/>
    <col min="7169" max="7170" width="4.25" style="1" customWidth="1"/>
    <col min="7171" max="7171" width="25" style="1" customWidth="1"/>
    <col min="7172" max="7172" width="4.875" style="1" customWidth="1"/>
    <col min="7173" max="7173" width="41.625" style="1" customWidth="1"/>
    <col min="7174" max="7174" width="4.875" style="1" customWidth="1"/>
    <col min="7175" max="7175" width="19.625" style="1" customWidth="1"/>
    <col min="7176" max="7176" width="38.875" style="1" customWidth="1"/>
    <col min="7177" max="7189" width="4.875" style="1" customWidth="1"/>
    <col min="7190" max="7190" width="7.75" style="1" customWidth="1"/>
    <col min="7191" max="7200" width="4.875" style="1" customWidth="1"/>
    <col min="7201" max="7424" width="9" style="1"/>
    <col min="7425" max="7426" width="4.25" style="1" customWidth="1"/>
    <col min="7427" max="7427" width="25" style="1" customWidth="1"/>
    <col min="7428" max="7428" width="4.875" style="1" customWidth="1"/>
    <col min="7429" max="7429" width="41.625" style="1" customWidth="1"/>
    <col min="7430" max="7430" width="4.875" style="1" customWidth="1"/>
    <col min="7431" max="7431" width="19.625" style="1" customWidth="1"/>
    <col min="7432" max="7432" width="38.875" style="1" customWidth="1"/>
    <col min="7433" max="7445" width="4.875" style="1" customWidth="1"/>
    <col min="7446" max="7446" width="7.75" style="1" customWidth="1"/>
    <col min="7447" max="7456" width="4.875" style="1" customWidth="1"/>
    <col min="7457" max="7680" width="9" style="1"/>
    <col min="7681" max="7682" width="4.25" style="1" customWidth="1"/>
    <col min="7683" max="7683" width="25" style="1" customWidth="1"/>
    <col min="7684" max="7684" width="4.875" style="1" customWidth="1"/>
    <col min="7685" max="7685" width="41.625" style="1" customWidth="1"/>
    <col min="7686" max="7686" width="4.875" style="1" customWidth="1"/>
    <col min="7687" max="7687" width="19.625" style="1" customWidth="1"/>
    <col min="7688" max="7688" width="38.875" style="1" customWidth="1"/>
    <col min="7689" max="7701" width="4.875" style="1" customWidth="1"/>
    <col min="7702" max="7702" width="7.75" style="1" customWidth="1"/>
    <col min="7703" max="7712" width="4.875" style="1" customWidth="1"/>
    <col min="7713" max="7936" width="9" style="1"/>
    <col min="7937" max="7938" width="4.25" style="1" customWidth="1"/>
    <col min="7939" max="7939" width="25" style="1" customWidth="1"/>
    <col min="7940" max="7940" width="4.875" style="1" customWidth="1"/>
    <col min="7941" max="7941" width="41.625" style="1" customWidth="1"/>
    <col min="7942" max="7942" width="4.875" style="1" customWidth="1"/>
    <col min="7943" max="7943" width="19.625" style="1" customWidth="1"/>
    <col min="7944" max="7944" width="38.875" style="1" customWidth="1"/>
    <col min="7945" max="7957" width="4.875" style="1" customWidth="1"/>
    <col min="7958" max="7958" width="7.75" style="1" customWidth="1"/>
    <col min="7959" max="7968" width="4.875" style="1" customWidth="1"/>
    <col min="7969" max="8192" width="9" style="1"/>
    <col min="8193" max="8194" width="4.25" style="1" customWidth="1"/>
    <col min="8195" max="8195" width="25" style="1" customWidth="1"/>
    <col min="8196" max="8196" width="4.875" style="1" customWidth="1"/>
    <col min="8197" max="8197" width="41.625" style="1" customWidth="1"/>
    <col min="8198" max="8198" width="4.875" style="1" customWidth="1"/>
    <col min="8199" max="8199" width="19.625" style="1" customWidth="1"/>
    <col min="8200" max="8200" width="38.875" style="1" customWidth="1"/>
    <col min="8201" max="8213" width="4.875" style="1" customWidth="1"/>
    <col min="8214" max="8214" width="7.75" style="1" customWidth="1"/>
    <col min="8215" max="8224" width="4.875" style="1" customWidth="1"/>
    <col min="8225" max="8448" width="9" style="1"/>
    <col min="8449" max="8450" width="4.25" style="1" customWidth="1"/>
    <col min="8451" max="8451" width="25" style="1" customWidth="1"/>
    <col min="8452" max="8452" width="4.875" style="1" customWidth="1"/>
    <col min="8453" max="8453" width="41.625" style="1" customWidth="1"/>
    <col min="8454" max="8454" width="4.875" style="1" customWidth="1"/>
    <col min="8455" max="8455" width="19.625" style="1" customWidth="1"/>
    <col min="8456" max="8456" width="38.875" style="1" customWidth="1"/>
    <col min="8457" max="8469" width="4.875" style="1" customWidth="1"/>
    <col min="8470" max="8470" width="7.75" style="1" customWidth="1"/>
    <col min="8471" max="8480" width="4.875" style="1" customWidth="1"/>
    <col min="8481" max="8704" width="9" style="1"/>
    <col min="8705" max="8706" width="4.25" style="1" customWidth="1"/>
    <col min="8707" max="8707" width="25" style="1" customWidth="1"/>
    <col min="8708" max="8708" width="4.875" style="1" customWidth="1"/>
    <col min="8709" max="8709" width="41.625" style="1" customWidth="1"/>
    <col min="8710" max="8710" width="4.875" style="1" customWidth="1"/>
    <col min="8711" max="8711" width="19.625" style="1" customWidth="1"/>
    <col min="8712" max="8712" width="38.875" style="1" customWidth="1"/>
    <col min="8713" max="8725" width="4.875" style="1" customWidth="1"/>
    <col min="8726" max="8726" width="7.75" style="1" customWidth="1"/>
    <col min="8727" max="8736" width="4.875" style="1" customWidth="1"/>
    <col min="8737" max="8960" width="9" style="1"/>
    <col min="8961" max="8962" width="4.25" style="1" customWidth="1"/>
    <col min="8963" max="8963" width="25" style="1" customWidth="1"/>
    <col min="8964" max="8964" width="4.875" style="1" customWidth="1"/>
    <col min="8965" max="8965" width="41.625" style="1" customWidth="1"/>
    <col min="8966" max="8966" width="4.875" style="1" customWidth="1"/>
    <col min="8967" max="8967" width="19.625" style="1" customWidth="1"/>
    <col min="8968" max="8968" width="38.875" style="1" customWidth="1"/>
    <col min="8969" max="8981" width="4.875" style="1" customWidth="1"/>
    <col min="8982" max="8982" width="7.75" style="1" customWidth="1"/>
    <col min="8983" max="8992" width="4.875" style="1" customWidth="1"/>
    <col min="8993" max="9216" width="9" style="1"/>
    <col min="9217" max="9218" width="4.25" style="1" customWidth="1"/>
    <col min="9219" max="9219" width="25" style="1" customWidth="1"/>
    <col min="9220" max="9220" width="4.875" style="1" customWidth="1"/>
    <col min="9221" max="9221" width="41.625" style="1" customWidth="1"/>
    <col min="9222" max="9222" width="4.875" style="1" customWidth="1"/>
    <col min="9223" max="9223" width="19.625" style="1" customWidth="1"/>
    <col min="9224" max="9224" width="38.875" style="1" customWidth="1"/>
    <col min="9225" max="9237" width="4.875" style="1" customWidth="1"/>
    <col min="9238" max="9238" width="7.75" style="1" customWidth="1"/>
    <col min="9239" max="9248" width="4.875" style="1" customWidth="1"/>
    <col min="9249" max="9472" width="9" style="1"/>
    <col min="9473" max="9474" width="4.25" style="1" customWidth="1"/>
    <col min="9475" max="9475" width="25" style="1" customWidth="1"/>
    <col min="9476" max="9476" width="4.875" style="1" customWidth="1"/>
    <col min="9477" max="9477" width="41.625" style="1" customWidth="1"/>
    <col min="9478" max="9478" width="4.875" style="1" customWidth="1"/>
    <col min="9479" max="9479" width="19.625" style="1" customWidth="1"/>
    <col min="9480" max="9480" width="38.875" style="1" customWidth="1"/>
    <col min="9481" max="9493" width="4.875" style="1" customWidth="1"/>
    <col min="9494" max="9494" width="7.75" style="1" customWidth="1"/>
    <col min="9495" max="9504" width="4.875" style="1" customWidth="1"/>
    <col min="9505" max="9728" width="9" style="1"/>
    <col min="9729" max="9730" width="4.25" style="1" customWidth="1"/>
    <col min="9731" max="9731" width="25" style="1" customWidth="1"/>
    <col min="9732" max="9732" width="4.875" style="1" customWidth="1"/>
    <col min="9733" max="9733" width="41.625" style="1" customWidth="1"/>
    <col min="9734" max="9734" width="4.875" style="1" customWidth="1"/>
    <col min="9735" max="9735" width="19.625" style="1" customWidth="1"/>
    <col min="9736" max="9736" width="38.875" style="1" customWidth="1"/>
    <col min="9737" max="9749" width="4.875" style="1" customWidth="1"/>
    <col min="9750" max="9750" width="7.75" style="1" customWidth="1"/>
    <col min="9751" max="9760" width="4.875" style="1" customWidth="1"/>
    <col min="9761" max="9984" width="9" style="1"/>
    <col min="9985" max="9986" width="4.25" style="1" customWidth="1"/>
    <col min="9987" max="9987" width="25" style="1" customWidth="1"/>
    <col min="9988" max="9988" width="4.875" style="1" customWidth="1"/>
    <col min="9989" max="9989" width="41.625" style="1" customWidth="1"/>
    <col min="9990" max="9990" width="4.875" style="1" customWidth="1"/>
    <col min="9991" max="9991" width="19.625" style="1" customWidth="1"/>
    <col min="9992" max="9992" width="38.875" style="1" customWidth="1"/>
    <col min="9993" max="10005" width="4.875" style="1" customWidth="1"/>
    <col min="10006" max="10006" width="7.75" style="1" customWidth="1"/>
    <col min="10007" max="10016" width="4.875" style="1" customWidth="1"/>
    <col min="10017" max="10240" width="9" style="1"/>
    <col min="10241" max="10242" width="4.25" style="1" customWidth="1"/>
    <col min="10243" max="10243" width="25" style="1" customWidth="1"/>
    <col min="10244" max="10244" width="4.875" style="1" customWidth="1"/>
    <col min="10245" max="10245" width="41.625" style="1" customWidth="1"/>
    <col min="10246" max="10246" width="4.875" style="1" customWidth="1"/>
    <col min="10247" max="10247" width="19.625" style="1" customWidth="1"/>
    <col min="10248" max="10248" width="38.875" style="1" customWidth="1"/>
    <col min="10249" max="10261" width="4.875" style="1" customWidth="1"/>
    <col min="10262" max="10262" width="7.75" style="1" customWidth="1"/>
    <col min="10263" max="10272" width="4.875" style="1" customWidth="1"/>
    <col min="10273" max="10496" width="9" style="1"/>
    <col min="10497" max="10498" width="4.25" style="1" customWidth="1"/>
    <col min="10499" max="10499" width="25" style="1" customWidth="1"/>
    <col min="10500" max="10500" width="4.875" style="1" customWidth="1"/>
    <col min="10501" max="10501" width="41.625" style="1" customWidth="1"/>
    <col min="10502" max="10502" width="4.875" style="1" customWidth="1"/>
    <col min="10503" max="10503" width="19.625" style="1" customWidth="1"/>
    <col min="10504" max="10504" width="38.875" style="1" customWidth="1"/>
    <col min="10505" max="10517" width="4.875" style="1" customWidth="1"/>
    <col min="10518" max="10518" width="7.75" style="1" customWidth="1"/>
    <col min="10519" max="10528" width="4.875" style="1" customWidth="1"/>
    <col min="10529" max="10752" width="9" style="1"/>
    <col min="10753" max="10754" width="4.25" style="1" customWidth="1"/>
    <col min="10755" max="10755" width="25" style="1" customWidth="1"/>
    <col min="10756" max="10756" width="4.875" style="1" customWidth="1"/>
    <col min="10757" max="10757" width="41.625" style="1" customWidth="1"/>
    <col min="10758" max="10758" width="4.875" style="1" customWidth="1"/>
    <col min="10759" max="10759" width="19.625" style="1" customWidth="1"/>
    <col min="10760" max="10760" width="38.875" style="1" customWidth="1"/>
    <col min="10761" max="10773" width="4.875" style="1" customWidth="1"/>
    <col min="10774" max="10774" width="7.75" style="1" customWidth="1"/>
    <col min="10775" max="10784" width="4.875" style="1" customWidth="1"/>
    <col min="10785" max="11008" width="9" style="1"/>
    <col min="11009" max="11010" width="4.25" style="1" customWidth="1"/>
    <col min="11011" max="11011" width="25" style="1" customWidth="1"/>
    <col min="11012" max="11012" width="4.875" style="1" customWidth="1"/>
    <col min="11013" max="11013" width="41.625" style="1" customWidth="1"/>
    <col min="11014" max="11014" width="4.875" style="1" customWidth="1"/>
    <col min="11015" max="11015" width="19.625" style="1" customWidth="1"/>
    <col min="11016" max="11016" width="38.875" style="1" customWidth="1"/>
    <col min="11017" max="11029" width="4.875" style="1" customWidth="1"/>
    <col min="11030" max="11030" width="7.75" style="1" customWidth="1"/>
    <col min="11031" max="11040" width="4.875" style="1" customWidth="1"/>
    <col min="11041" max="11264" width="9" style="1"/>
    <col min="11265" max="11266" width="4.25" style="1" customWidth="1"/>
    <col min="11267" max="11267" width="25" style="1" customWidth="1"/>
    <col min="11268" max="11268" width="4.875" style="1" customWidth="1"/>
    <col min="11269" max="11269" width="41.625" style="1" customWidth="1"/>
    <col min="11270" max="11270" width="4.875" style="1" customWidth="1"/>
    <col min="11271" max="11271" width="19.625" style="1" customWidth="1"/>
    <col min="11272" max="11272" width="38.875" style="1" customWidth="1"/>
    <col min="11273" max="11285" width="4.875" style="1" customWidth="1"/>
    <col min="11286" max="11286" width="7.75" style="1" customWidth="1"/>
    <col min="11287" max="11296" width="4.875" style="1" customWidth="1"/>
    <col min="11297" max="11520" width="9" style="1"/>
    <col min="11521" max="11522" width="4.25" style="1" customWidth="1"/>
    <col min="11523" max="11523" width="25" style="1" customWidth="1"/>
    <col min="11524" max="11524" width="4.875" style="1" customWidth="1"/>
    <col min="11525" max="11525" width="41.625" style="1" customWidth="1"/>
    <col min="11526" max="11526" width="4.875" style="1" customWidth="1"/>
    <col min="11527" max="11527" width="19.625" style="1" customWidth="1"/>
    <col min="11528" max="11528" width="38.875" style="1" customWidth="1"/>
    <col min="11529" max="11541" width="4.875" style="1" customWidth="1"/>
    <col min="11542" max="11542" width="7.75" style="1" customWidth="1"/>
    <col min="11543" max="11552" width="4.875" style="1" customWidth="1"/>
    <col min="11553" max="11776" width="9" style="1"/>
    <col min="11777" max="11778" width="4.25" style="1" customWidth="1"/>
    <col min="11779" max="11779" width="25" style="1" customWidth="1"/>
    <col min="11780" max="11780" width="4.875" style="1" customWidth="1"/>
    <col min="11781" max="11781" width="41.625" style="1" customWidth="1"/>
    <col min="11782" max="11782" width="4.875" style="1" customWidth="1"/>
    <col min="11783" max="11783" width="19.625" style="1" customWidth="1"/>
    <col min="11784" max="11784" width="38.875" style="1" customWidth="1"/>
    <col min="11785" max="11797" width="4.875" style="1" customWidth="1"/>
    <col min="11798" max="11798" width="7.75" style="1" customWidth="1"/>
    <col min="11799" max="11808" width="4.875" style="1" customWidth="1"/>
    <col min="11809" max="12032" width="9" style="1"/>
    <col min="12033" max="12034" width="4.25" style="1" customWidth="1"/>
    <col min="12035" max="12035" width="25" style="1" customWidth="1"/>
    <col min="12036" max="12036" width="4.875" style="1" customWidth="1"/>
    <col min="12037" max="12037" width="41.625" style="1" customWidth="1"/>
    <col min="12038" max="12038" width="4.875" style="1" customWidth="1"/>
    <col min="12039" max="12039" width="19.625" style="1" customWidth="1"/>
    <col min="12040" max="12040" width="38.875" style="1" customWidth="1"/>
    <col min="12041" max="12053" width="4.875" style="1" customWidth="1"/>
    <col min="12054" max="12054" width="7.75" style="1" customWidth="1"/>
    <col min="12055" max="12064" width="4.875" style="1" customWidth="1"/>
    <col min="12065" max="12288" width="9" style="1"/>
    <col min="12289" max="12290" width="4.25" style="1" customWidth="1"/>
    <col min="12291" max="12291" width="25" style="1" customWidth="1"/>
    <col min="12292" max="12292" width="4.875" style="1" customWidth="1"/>
    <col min="12293" max="12293" width="41.625" style="1" customWidth="1"/>
    <col min="12294" max="12294" width="4.875" style="1" customWidth="1"/>
    <col min="12295" max="12295" width="19.625" style="1" customWidth="1"/>
    <col min="12296" max="12296" width="38.875" style="1" customWidth="1"/>
    <col min="12297" max="12309" width="4.875" style="1" customWidth="1"/>
    <col min="12310" max="12310" width="7.75" style="1" customWidth="1"/>
    <col min="12311" max="12320" width="4.875" style="1" customWidth="1"/>
    <col min="12321" max="12544" width="9" style="1"/>
    <col min="12545" max="12546" width="4.25" style="1" customWidth="1"/>
    <col min="12547" max="12547" width="25" style="1" customWidth="1"/>
    <col min="12548" max="12548" width="4.875" style="1" customWidth="1"/>
    <col min="12549" max="12549" width="41.625" style="1" customWidth="1"/>
    <col min="12550" max="12550" width="4.875" style="1" customWidth="1"/>
    <col min="12551" max="12551" width="19.625" style="1" customWidth="1"/>
    <col min="12552" max="12552" width="38.875" style="1" customWidth="1"/>
    <col min="12553" max="12565" width="4.875" style="1" customWidth="1"/>
    <col min="12566" max="12566" width="7.75" style="1" customWidth="1"/>
    <col min="12567" max="12576" width="4.875" style="1" customWidth="1"/>
    <col min="12577" max="12800" width="9" style="1"/>
    <col min="12801" max="12802" width="4.25" style="1" customWidth="1"/>
    <col min="12803" max="12803" width="25" style="1" customWidth="1"/>
    <col min="12804" max="12804" width="4.875" style="1" customWidth="1"/>
    <col min="12805" max="12805" width="41.625" style="1" customWidth="1"/>
    <col min="12806" max="12806" width="4.875" style="1" customWidth="1"/>
    <col min="12807" max="12807" width="19.625" style="1" customWidth="1"/>
    <col min="12808" max="12808" width="38.875" style="1" customWidth="1"/>
    <col min="12809" max="12821" width="4.875" style="1" customWidth="1"/>
    <col min="12822" max="12822" width="7.75" style="1" customWidth="1"/>
    <col min="12823" max="12832" width="4.875" style="1" customWidth="1"/>
    <col min="12833" max="13056" width="9" style="1"/>
    <col min="13057" max="13058" width="4.25" style="1" customWidth="1"/>
    <col min="13059" max="13059" width="25" style="1" customWidth="1"/>
    <col min="13060" max="13060" width="4.875" style="1" customWidth="1"/>
    <col min="13061" max="13061" width="41.625" style="1" customWidth="1"/>
    <col min="13062" max="13062" width="4.875" style="1" customWidth="1"/>
    <col min="13063" max="13063" width="19.625" style="1" customWidth="1"/>
    <col min="13064" max="13064" width="38.875" style="1" customWidth="1"/>
    <col min="13065" max="13077" width="4.875" style="1" customWidth="1"/>
    <col min="13078" max="13078" width="7.75" style="1" customWidth="1"/>
    <col min="13079" max="13088" width="4.875" style="1" customWidth="1"/>
    <col min="13089" max="13312" width="9" style="1"/>
    <col min="13313" max="13314" width="4.25" style="1" customWidth="1"/>
    <col min="13315" max="13315" width="25" style="1" customWidth="1"/>
    <col min="13316" max="13316" width="4.875" style="1" customWidth="1"/>
    <col min="13317" max="13317" width="41.625" style="1" customWidth="1"/>
    <col min="13318" max="13318" width="4.875" style="1" customWidth="1"/>
    <col min="13319" max="13319" width="19.625" style="1" customWidth="1"/>
    <col min="13320" max="13320" width="38.875" style="1" customWidth="1"/>
    <col min="13321" max="13333" width="4.875" style="1" customWidth="1"/>
    <col min="13334" max="13334" width="7.75" style="1" customWidth="1"/>
    <col min="13335" max="13344" width="4.875" style="1" customWidth="1"/>
    <col min="13345" max="13568" width="9" style="1"/>
    <col min="13569" max="13570" width="4.25" style="1" customWidth="1"/>
    <col min="13571" max="13571" width="25" style="1" customWidth="1"/>
    <col min="13572" max="13572" width="4.875" style="1" customWidth="1"/>
    <col min="13573" max="13573" width="41.625" style="1" customWidth="1"/>
    <col min="13574" max="13574" width="4.875" style="1" customWidth="1"/>
    <col min="13575" max="13575" width="19.625" style="1" customWidth="1"/>
    <col min="13576" max="13576" width="38.875" style="1" customWidth="1"/>
    <col min="13577" max="13589" width="4.875" style="1" customWidth="1"/>
    <col min="13590" max="13590" width="7.75" style="1" customWidth="1"/>
    <col min="13591" max="13600" width="4.875" style="1" customWidth="1"/>
    <col min="13601" max="13824" width="9" style="1"/>
    <col min="13825" max="13826" width="4.25" style="1" customWidth="1"/>
    <col min="13827" max="13827" width="25" style="1" customWidth="1"/>
    <col min="13828" max="13828" width="4.875" style="1" customWidth="1"/>
    <col min="13829" max="13829" width="41.625" style="1" customWidth="1"/>
    <col min="13830" max="13830" width="4.875" style="1" customWidth="1"/>
    <col min="13831" max="13831" width="19.625" style="1" customWidth="1"/>
    <col min="13832" max="13832" width="38.875" style="1" customWidth="1"/>
    <col min="13833" max="13845" width="4.875" style="1" customWidth="1"/>
    <col min="13846" max="13846" width="7.75" style="1" customWidth="1"/>
    <col min="13847" max="13856" width="4.875" style="1" customWidth="1"/>
    <col min="13857" max="14080" width="9" style="1"/>
    <col min="14081" max="14082" width="4.25" style="1" customWidth="1"/>
    <col min="14083" max="14083" width="25" style="1" customWidth="1"/>
    <col min="14084" max="14084" width="4.875" style="1" customWidth="1"/>
    <col min="14085" max="14085" width="41.625" style="1" customWidth="1"/>
    <col min="14086" max="14086" width="4.875" style="1" customWidth="1"/>
    <col min="14087" max="14087" width="19.625" style="1" customWidth="1"/>
    <col min="14088" max="14088" width="38.875" style="1" customWidth="1"/>
    <col min="14089" max="14101" width="4.875" style="1" customWidth="1"/>
    <col min="14102" max="14102" width="7.75" style="1" customWidth="1"/>
    <col min="14103" max="14112" width="4.875" style="1" customWidth="1"/>
    <col min="14113" max="14336" width="9" style="1"/>
    <col min="14337" max="14338" width="4.25" style="1" customWidth="1"/>
    <col min="14339" max="14339" width="25" style="1" customWidth="1"/>
    <col min="14340" max="14340" width="4.875" style="1" customWidth="1"/>
    <col min="14341" max="14341" width="41.625" style="1" customWidth="1"/>
    <col min="14342" max="14342" width="4.875" style="1" customWidth="1"/>
    <col min="14343" max="14343" width="19.625" style="1" customWidth="1"/>
    <col min="14344" max="14344" width="38.875" style="1" customWidth="1"/>
    <col min="14345" max="14357" width="4.875" style="1" customWidth="1"/>
    <col min="14358" max="14358" width="7.75" style="1" customWidth="1"/>
    <col min="14359" max="14368" width="4.875" style="1" customWidth="1"/>
    <col min="14369" max="14592" width="9" style="1"/>
    <col min="14593" max="14594" width="4.25" style="1" customWidth="1"/>
    <col min="14595" max="14595" width="25" style="1" customWidth="1"/>
    <col min="14596" max="14596" width="4.875" style="1" customWidth="1"/>
    <col min="14597" max="14597" width="41.625" style="1" customWidth="1"/>
    <col min="14598" max="14598" width="4.875" style="1" customWidth="1"/>
    <col min="14599" max="14599" width="19.625" style="1" customWidth="1"/>
    <col min="14600" max="14600" width="38.875" style="1" customWidth="1"/>
    <col min="14601" max="14613" width="4.875" style="1" customWidth="1"/>
    <col min="14614" max="14614" width="7.75" style="1" customWidth="1"/>
    <col min="14615" max="14624" width="4.875" style="1" customWidth="1"/>
    <col min="14625" max="14848" width="9" style="1"/>
    <col min="14849" max="14850" width="4.25" style="1" customWidth="1"/>
    <col min="14851" max="14851" width="25" style="1" customWidth="1"/>
    <col min="14852" max="14852" width="4.875" style="1" customWidth="1"/>
    <col min="14853" max="14853" width="41.625" style="1" customWidth="1"/>
    <col min="14854" max="14854" width="4.875" style="1" customWidth="1"/>
    <col min="14855" max="14855" width="19.625" style="1" customWidth="1"/>
    <col min="14856" max="14856" width="38.875" style="1" customWidth="1"/>
    <col min="14857" max="14869" width="4.875" style="1" customWidth="1"/>
    <col min="14870" max="14870" width="7.75" style="1" customWidth="1"/>
    <col min="14871" max="14880" width="4.875" style="1" customWidth="1"/>
    <col min="14881" max="15104" width="9" style="1"/>
    <col min="15105" max="15106" width="4.25" style="1" customWidth="1"/>
    <col min="15107" max="15107" width="25" style="1" customWidth="1"/>
    <col min="15108" max="15108" width="4.875" style="1" customWidth="1"/>
    <col min="15109" max="15109" width="41.625" style="1" customWidth="1"/>
    <col min="15110" max="15110" width="4.875" style="1" customWidth="1"/>
    <col min="15111" max="15111" width="19.625" style="1" customWidth="1"/>
    <col min="15112" max="15112" width="38.875" style="1" customWidth="1"/>
    <col min="15113" max="15125" width="4.875" style="1" customWidth="1"/>
    <col min="15126" max="15126" width="7.75" style="1" customWidth="1"/>
    <col min="15127" max="15136" width="4.875" style="1" customWidth="1"/>
    <col min="15137" max="15360" width="9" style="1"/>
    <col min="15361" max="15362" width="4.25" style="1" customWidth="1"/>
    <col min="15363" max="15363" width="25" style="1" customWidth="1"/>
    <col min="15364" max="15364" width="4.875" style="1" customWidth="1"/>
    <col min="15365" max="15365" width="41.625" style="1" customWidth="1"/>
    <col min="15366" max="15366" width="4.875" style="1" customWidth="1"/>
    <col min="15367" max="15367" width="19.625" style="1" customWidth="1"/>
    <col min="15368" max="15368" width="38.875" style="1" customWidth="1"/>
    <col min="15369" max="15381" width="4.875" style="1" customWidth="1"/>
    <col min="15382" max="15382" width="7.75" style="1" customWidth="1"/>
    <col min="15383" max="15392" width="4.875" style="1" customWidth="1"/>
    <col min="15393" max="15616" width="9" style="1"/>
    <col min="15617" max="15618" width="4.25" style="1" customWidth="1"/>
    <col min="15619" max="15619" width="25" style="1" customWidth="1"/>
    <col min="15620" max="15620" width="4.875" style="1" customWidth="1"/>
    <col min="15621" max="15621" width="41.625" style="1" customWidth="1"/>
    <col min="15622" max="15622" width="4.875" style="1" customWidth="1"/>
    <col min="15623" max="15623" width="19.625" style="1" customWidth="1"/>
    <col min="15624" max="15624" width="38.875" style="1" customWidth="1"/>
    <col min="15625" max="15637" width="4.875" style="1" customWidth="1"/>
    <col min="15638" max="15638" width="7.75" style="1" customWidth="1"/>
    <col min="15639" max="15648" width="4.875" style="1" customWidth="1"/>
    <col min="15649" max="15872" width="9" style="1"/>
    <col min="15873" max="15874" width="4.25" style="1" customWidth="1"/>
    <col min="15875" max="15875" width="25" style="1" customWidth="1"/>
    <col min="15876" max="15876" width="4.875" style="1" customWidth="1"/>
    <col min="15877" max="15877" width="41.625" style="1" customWidth="1"/>
    <col min="15878" max="15878" width="4.875" style="1" customWidth="1"/>
    <col min="15879" max="15879" width="19.625" style="1" customWidth="1"/>
    <col min="15880" max="15880" width="38.875" style="1" customWidth="1"/>
    <col min="15881" max="15893" width="4.875" style="1" customWidth="1"/>
    <col min="15894" max="15894" width="7.75" style="1" customWidth="1"/>
    <col min="15895" max="15904" width="4.875" style="1" customWidth="1"/>
    <col min="15905" max="16128" width="9" style="1"/>
    <col min="16129" max="16130" width="4.25" style="1" customWidth="1"/>
    <col min="16131" max="16131" width="25" style="1" customWidth="1"/>
    <col min="16132" max="16132" width="4.875" style="1" customWidth="1"/>
    <col min="16133" max="16133" width="41.625" style="1" customWidth="1"/>
    <col min="16134" max="16134" width="4.875" style="1" customWidth="1"/>
    <col min="16135" max="16135" width="19.625" style="1" customWidth="1"/>
    <col min="16136" max="16136" width="38.875" style="1" customWidth="1"/>
    <col min="16137" max="16149" width="4.875" style="1" customWidth="1"/>
    <col min="16150" max="16150" width="7.75" style="1" customWidth="1"/>
    <col min="16151" max="16160" width="4.875" style="1" customWidth="1"/>
    <col min="16161" max="16384" width="9" style="1"/>
  </cols>
  <sheetData>
    <row r="1" spans="1:36" ht="13.5" customHeight="1">
      <c r="A1" s="486"/>
      <c r="B1" s="486"/>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I1" s="263"/>
      <c r="AJ1" s="263"/>
    </row>
    <row r="2" spans="1:36" ht="20.25" customHeight="1" thickBot="1">
      <c r="A2" s="488" t="s">
        <v>650</v>
      </c>
      <c r="B2" s="488"/>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I2" s="263"/>
      <c r="AJ2" s="263"/>
    </row>
    <row r="3" spans="1:36" ht="20.25" customHeight="1" thickTop="1">
      <c r="A3" s="728" t="s">
        <v>558</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I3" s="697" t="s">
        <v>408</v>
      </c>
      <c r="AJ3" s="698"/>
    </row>
    <row r="4" spans="1:36" ht="20.25" customHeight="1" thickBot="1">
      <c r="A4" s="486"/>
      <c r="B4" s="486"/>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I4" s="699"/>
      <c r="AJ4" s="700"/>
    </row>
    <row r="5" spans="1:36" ht="30" customHeight="1" thickTop="1">
      <c r="A5" s="486"/>
      <c r="B5" s="486"/>
      <c r="C5" s="487"/>
      <c r="D5" s="487"/>
      <c r="E5" s="487"/>
      <c r="F5" s="487"/>
      <c r="G5" s="487"/>
      <c r="H5" s="487"/>
      <c r="I5" s="487"/>
      <c r="J5" s="486"/>
      <c r="K5" s="486"/>
      <c r="L5" s="486"/>
      <c r="M5" s="486"/>
      <c r="N5" s="486"/>
      <c r="O5" s="486"/>
      <c r="P5" s="486"/>
      <c r="Q5" s="486"/>
      <c r="R5" s="486"/>
      <c r="S5" s="729" t="s">
        <v>559</v>
      </c>
      <c r="T5" s="730"/>
      <c r="U5" s="730"/>
      <c r="V5" s="731"/>
      <c r="W5" s="490"/>
      <c r="X5" s="491"/>
      <c r="Y5" s="491"/>
      <c r="Z5" s="491"/>
      <c r="AA5" s="491"/>
      <c r="AB5" s="491"/>
      <c r="AC5" s="491"/>
      <c r="AD5" s="491"/>
      <c r="AE5" s="491"/>
      <c r="AF5" s="489"/>
      <c r="AI5" s="263"/>
      <c r="AJ5" s="263"/>
    </row>
    <row r="6" spans="1:36" ht="20.25" customHeight="1">
      <c r="A6" s="486"/>
      <c r="B6" s="486"/>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I6" s="263"/>
      <c r="AJ6" s="263"/>
    </row>
    <row r="7" spans="1:36" ht="17.25" customHeight="1">
      <c r="A7" s="729" t="s">
        <v>99</v>
      </c>
      <c r="B7" s="730"/>
      <c r="C7" s="731"/>
      <c r="D7" s="729" t="s">
        <v>98</v>
      </c>
      <c r="E7" s="731"/>
      <c r="F7" s="729" t="s">
        <v>97</v>
      </c>
      <c r="G7" s="731"/>
      <c r="H7" s="729" t="s">
        <v>102</v>
      </c>
      <c r="I7" s="730"/>
      <c r="J7" s="730"/>
      <c r="K7" s="730"/>
      <c r="L7" s="730"/>
      <c r="M7" s="730"/>
      <c r="N7" s="730"/>
      <c r="O7" s="730"/>
      <c r="P7" s="730"/>
      <c r="Q7" s="730"/>
      <c r="R7" s="730"/>
      <c r="S7" s="730"/>
      <c r="T7" s="730"/>
      <c r="U7" s="730"/>
      <c r="V7" s="730"/>
      <c r="W7" s="730"/>
      <c r="X7" s="731"/>
      <c r="Y7" s="729" t="s">
        <v>101</v>
      </c>
      <c r="Z7" s="730"/>
      <c r="AA7" s="730"/>
      <c r="AB7" s="731"/>
      <c r="AC7" s="729" t="s">
        <v>100</v>
      </c>
      <c r="AD7" s="730"/>
      <c r="AE7" s="730"/>
      <c r="AF7" s="731"/>
    </row>
    <row r="8" spans="1:36" ht="18.75" hidden="1" customHeight="1">
      <c r="A8" s="492"/>
      <c r="B8" s="493"/>
      <c r="C8" s="494"/>
      <c r="D8" s="495"/>
      <c r="E8" s="496"/>
      <c r="F8" s="497"/>
      <c r="G8" s="496"/>
      <c r="H8" s="498" t="s">
        <v>560</v>
      </c>
      <c r="I8" s="499" t="s">
        <v>419</v>
      </c>
      <c r="J8" s="500" t="s">
        <v>420</v>
      </c>
      <c r="K8" s="501"/>
      <c r="L8" s="500"/>
      <c r="M8" s="502" t="s">
        <v>419</v>
      </c>
      <c r="N8" s="500" t="s">
        <v>421</v>
      </c>
      <c r="O8" s="500"/>
      <c r="P8" s="500"/>
      <c r="Q8" s="500"/>
      <c r="R8" s="500"/>
      <c r="S8" s="500"/>
      <c r="T8" s="500"/>
      <c r="U8" s="500"/>
      <c r="V8" s="500"/>
      <c r="W8" s="500"/>
      <c r="X8" s="503"/>
      <c r="Y8" s="504" t="s">
        <v>419</v>
      </c>
      <c r="Z8" s="505" t="s">
        <v>422</v>
      </c>
      <c r="AA8" s="505"/>
      <c r="AB8" s="506"/>
      <c r="AC8" s="504" t="s">
        <v>419</v>
      </c>
      <c r="AD8" s="505" t="s">
        <v>422</v>
      </c>
      <c r="AE8" s="505"/>
      <c r="AF8" s="506"/>
    </row>
    <row r="9" spans="1:36" ht="19.5" hidden="1" customHeight="1">
      <c r="A9" s="507"/>
      <c r="B9" s="508"/>
      <c r="C9" s="509"/>
      <c r="D9" s="510"/>
      <c r="E9" s="511"/>
      <c r="F9" s="512"/>
      <c r="G9" s="513"/>
      <c r="H9" s="514" t="s">
        <v>434</v>
      </c>
      <c r="I9" s="515" t="s">
        <v>419</v>
      </c>
      <c r="J9" s="516" t="s">
        <v>420</v>
      </c>
      <c r="K9" s="517"/>
      <c r="L9" s="518"/>
      <c r="M9" s="519" t="s">
        <v>419</v>
      </c>
      <c r="N9" s="516" t="s">
        <v>421</v>
      </c>
      <c r="O9" s="519"/>
      <c r="P9" s="516"/>
      <c r="Q9" s="520"/>
      <c r="R9" s="520"/>
      <c r="S9" s="520"/>
      <c r="T9" s="520"/>
      <c r="U9" s="520"/>
      <c r="V9" s="520"/>
      <c r="W9" s="520"/>
      <c r="X9" s="521"/>
      <c r="Y9" s="522" t="s">
        <v>419</v>
      </c>
      <c r="Z9" s="523" t="s">
        <v>425</v>
      </c>
      <c r="AA9" s="523"/>
      <c r="AB9" s="524"/>
      <c r="AC9" s="522" t="s">
        <v>419</v>
      </c>
      <c r="AD9" s="523" t="s">
        <v>425</v>
      </c>
      <c r="AE9" s="523"/>
      <c r="AF9" s="524"/>
    </row>
    <row r="10" spans="1:36" ht="18.75" hidden="1" customHeight="1">
      <c r="A10" s="507"/>
      <c r="B10" s="508"/>
      <c r="C10" s="509"/>
      <c r="D10" s="510"/>
      <c r="E10" s="513"/>
      <c r="F10" s="525"/>
      <c r="G10" s="513"/>
      <c r="H10" s="721" t="s">
        <v>561</v>
      </c>
      <c r="I10" s="732" t="s">
        <v>419</v>
      </c>
      <c r="J10" s="719" t="s">
        <v>562</v>
      </c>
      <c r="K10" s="719"/>
      <c r="L10" s="719"/>
      <c r="M10" s="734" t="s">
        <v>419</v>
      </c>
      <c r="N10" s="719" t="s">
        <v>563</v>
      </c>
      <c r="O10" s="719"/>
      <c r="P10" s="719"/>
      <c r="Q10" s="726"/>
      <c r="R10" s="726"/>
      <c r="S10" s="726"/>
      <c r="T10" s="726"/>
      <c r="U10" s="523"/>
      <c r="V10" s="523"/>
      <c r="W10" s="523"/>
      <c r="X10" s="513"/>
      <c r="Y10" s="529"/>
      <c r="Z10" s="523"/>
      <c r="AA10" s="523"/>
      <c r="AB10" s="524"/>
      <c r="AC10" s="529"/>
      <c r="AD10" s="523"/>
      <c r="AE10" s="523"/>
      <c r="AF10" s="524"/>
    </row>
    <row r="11" spans="1:36" ht="18.75" hidden="1" customHeight="1">
      <c r="A11" s="507"/>
      <c r="B11" s="508"/>
      <c r="C11" s="509"/>
      <c r="D11" s="510"/>
      <c r="E11" s="513"/>
      <c r="F11" s="525"/>
      <c r="G11" s="513"/>
      <c r="H11" s="723"/>
      <c r="I11" s="733"/>
      <c r="J11" s="720"/>
      <c r="K11" s="720"/>
      <c r="L11" s="720"/>
      <c r="M11" s="735"/>
      <c r="N11" s="720"/>
      <c r="O11" s="720"/>
      <c r="P11" s="720"/>
      <c r="Q11" s="727"/>
      <c r="R11" s="727"/>
      <c r="S11" s="727"/>
      <c r="T11" s="727"/>
      <c r="U11" s="500"/>
      <c r="V11" s="500"/>
      <c r="W11" s="500"/>
      <c r="X11" s="503"/>
      <c r="Y11" s="529"/>
      <c r="Z11" s="523"/>
      <c r="AA11" s="523"/>
      <c r="AB11" s="524"/>
      <c r="AC11" s="529"/>
      <c r="AD11" s="523"/>
      <c r="AE11" s="523"/>
      <c r="AF11" s="524"/>
    </row>
    <row r="12" spans="1:36" ht="18.75" hidden="1" customHeight="1">
      <c r="A12" s="507"/>
      <c r="B12" s="508"/>
      <c r="C12" s="509"/>
      <c r="D12" s="510"/>
      <c r="E12" s="513"/>
      <c r="F12" s="525"/>
      <c r="G12" s="513"/>
      <c r="H12" s="721" t="s">
        <v>652</v>
      </c>
      <c r="I12" s="732" t="s">
        <v>419</v>
      </c>
      <c r="J12" s="719" t="s">
        <v>562</v>
      </c>
      <c r="K12" s="719"/>
      <c r="L12" s="719"/>
      <c r="M12" s="734" t="s">
        <v>419</v>
      </c>
      <c r="N12" s="719" t="s">
        <v>563</v>
      </c>
      <c r="O12" s="719"/>
      <c r="P12" s="719"/>
      <c r="Q12" s="726"/>
      <c r="R12" s="726"/>
      <c r="S12" s="726"/>
      <c r="T12" s="726"/>
      <c r="U12" s="523"/>
      <c r="V12" s="523"/>
      <c r="W12" s="523"/>
      <c r="X12" s="513"/>
      <c r="Y12" s="529"/>
      <c r="Z12" s="523"/>
      <c r="AA12" s="523"/>
      <c r="AB12" s="524"/>
      <c r="AC12" s="529"/>
      <c r="AD12" s="523"/>
      <c r="AE12" s="523"/>
      <c r="AF12" s="524"/>
    </row>
    <row r="13" spans="1:36" ht="18.75" hidden="1" customHeight="1">
      <c r="A13" s="507"/>
      <c r="B13" s="508"/>
      <c r="C13" s="509"/>
      <c r="D13" s="510"/>
      <c r="E13" s="513"/>
      <c r="F13" s="525"/>
      <c r="G13" s="513"/>
      <c r="H13" s="723"/>
      <c r="I13" s="733"/>
      <c r="J13" s="720"/>
      <c r="K13" s="720"/>
      <c r="L13" s="720"/>
      <c r="M13" s="735"/>
      <c r="N13" s="720"/>
      <c r="O13" s="720"/>
      <c r="P13" s="720"/>
      <c r="Q13" s="727"/>
      <c r="R13" s="727"/>
      <c r="S13" s="727"/>
      <c r="T13" s="727"/>
      <c r="U13" s="500"/>
      <c r="V13" s="500"/>
      <c r="W13" s="500"/>
      <c r="X13" s="503"/>
      <c r="Y13" s="529"/>
      <c r="Z13" s="523"/>
      <c r="AA13" s="523"/>
      <c r="AB13" s="524"/>
      <c r="AC13" s="529"/>
      <c r="AD13" s="523"/>
      <c r="AE13" s="523"/>
      <c r="AF13" s="524"/>
    </row>
    <row r="14" spans="1:36" ht="18.75" hidden="1" customHeight="1">
      <c r="A14" s="507"/>
      <c r="B14" s="508"/>
      <c r="C14" s="509"/>
      <c r="D14" s="510"/>
      <c r="E14" s="513"/>
      <c r="F14" s="525"/>
      <c r="G14" s="513"/>
      <c r="H14" s="721" t="s">
        <v>564</v>
      </c>
      <c r="I14" s="732" t="s">
        <v>419</v>
      </c>
      <c r="J14" s="719" t="s">
        <v>562</v>
      </c>
      <c r="K14" s="719"/>
      <c r="L14" s="719"/>
      <c r="M14" s="734" t="s">
        <v>419</v>
      </c>
      <c r="N14" s="719" t="s">
        <v>563</v>
      </c>
      <c r="O14" s="719"/>
      <c r="P14" s="719"/>
      <c r="Q14" s="726"/>
      <c r="R14" s="726"/>
      <c r="S14" s="726"/>
      <c r="T14" s="726"/>
      <c r="U14" s="523"/>
      <c r="V14" s="523"/>
      <c r="W14" s="523"/>
      <c r="X14" s="513"/>
      <c r="Y14" s="529"/>
      <c r="Z14" s="523"/>
      <c r="AA14" s="523"/>
      <c r="AB14" s="524"/>
      <c r="AC14" s="529"/>
      <c r="AD14" s="523"/>
      <c r="AE14" s="523"/>
      <c r="AF14" s="524"/>
    </row>
    <row r="15" spans="1:36" ht="18.75" hidden="1" customHeight="1">
      <c r="A15" s="507"/>
      <c r="B15" s="508"/>
      <c r="C15" s="509"/>
      <c r="D15" s="510"/>
      <c r="E15" s="513"/>
      <c r="F15" s="525"/>
      <c r="G15" s="513"/>
      <c r="H15" s="723"/>
      <c r="I15" s="733"/>
      <c r="J15" s="720"/>
      <c r="K15" s="720"/>
      <c r="L15" s="720"/>
      <c r="M15" s="735"/>
      <c r="N15" s="720"/>
      <c r="O15" s="720"/>
      <c r="P15" s="720"/>
      <c r="Q15" s="727"/>
      <c r="R15" s="727"/>
      <c r="S15" s="727"/>
      <c r="T15" s="727"/>
      <c r="U15" s="500"/>
      <c r="V15" s="500"/>
      <c r="W15" s="500"/>
      <c r="X15" s="513"/>
      <c r="Y15" s="529"/>
      <c r="Z15" s="523"/>
      <c r="AA15" s="523"/>
      <c r="AB15" s="524"/>
      <c r="AC15" s="529"/>
      <c r="AD15" s="523"/>
      <c r="AE15" s="523"/>
      <c r="AF15" s="524"/>
    </row>
    <row r="16" spans="1:36" ht="18.75" hidden="1" customHeight="1">
      <c r="A16" s="507"/>
      <c r="B16" s="508"/>
      <c r="C16" s="509"/>
      <c r="D16" s="510"/>
      <c r="E16" s="513"/>
      <c r="F16" s="525"/>
      <c r="G16" s="513"/>
      <c r="H16" s="514" t="s">
        <v>565</v>
      </c>
      <c r="I16" s="515" t="s">
        <v>419</v>
      </c>
      <c r="J16" s="516" t="s">
        <v>566</v>
      </c>
      <c r="K16" s="517"/>
      <c r="L16" s="533" t="s">
        <v>419</v>
      </c>
      <c r="M16" s="534" t="s">
        <v>424</v>
      </c>
      <c r="N16" s="516"/>
      <c r="O16" s="519"/>
      <c r="P16" s="523"/>
      <c r="Q16" s="523"/>
      <c r="R16" s="523"/>
      <c r="S16" s="523"/>
      <c r="T16" s="523"/>
      <c r="U16" s="523"/>
      <c r="V16" s="523"/>
      <c r="W16" s="523"/>
      <c r="X16" s="535"/>
      <c r="Y16" s="529"/>
      <c r="Z16" s="523"/>
      <c r="AA16" s="523"/>
      <c r="AB16" s="524"/>
      <c r="AC16" s="529"/>
      <c r="AD16" s="523"/>
      <c r="AE16" s="523"/>
      <c r="AF16" s="524"/>
    </row>
    <row r="17" spans="1:32" ht="18.75" hidden="1" customHeight="1">
      <c r="A17" s="522" t="s">
        <v>419</v>
      </c>
      <c r="B17" s="508" t="s">
        <v>567</v>
      </c>
      <c r="C17" s="509" t="s">
        <v>568</v>
      </c>
      <c r="D17" s="510"/>
      <c r="E17" s="513"/>
      <c r="F17" s="525"/>
      <c r="G17" s="513"/>
      <c r="H17" s="721" t="s">
        <v>569</v>
      </c>
      <c r="I17" s="717" t="s">
        <v>419</v>
      </c>
      <c r="J17" s="719" t="s">
        <v>562</v>
      </c>
      <c r="K17" s="719"/>
      <c r="L17" s="719"/>
      <c r="M17" s="717" t="s">
        <v>419</v>
      </c>
      <c r="N17" s="719" t="s">
        <v>563</v>
      </c>
      <c r="O17" s="719"/>
      <c r="P17" s="719"/>
      <c r="Q17" s="536"/>
      <c r="R17" s="536"/>
      <c r="S17" s="536"/>
      <c r="T17" s="536"/>
      <c r="U17" s="536"/>
      <c r="V17" s="536"/>
      <c r="W17" s="536"/>
      <c r="X17" s="537"/>
      <c r="Y17" s="529"/>
      <c r="Z17" s="523"/>
      <c r="AA17" s="538"/>
      <c r="AB17" s="524"/>
      <c r="AC17" s="529"/>
      <c r="AD17" s="523"/>
      <c r="AE17" s="538"/>
      <c r="AF17" s="524"/>
    </row>
    <row r="18" spans="1:32" ht="18.75" hidden="1" customHeight="1">
      <c r="A18" s="507"/>
      <c r="B18" s="508"/>
      <c r="C18" s="509"/>
      <c r="D18" s="510"/>
      <c r="E18" s="513"/>
      <c r="F18" s="525"/>
      <c r="G18" s="513"/>
      <c r="H18" s="723"/>
      <c r="I18" s="718"/>
      <c r="J18" s="720"/>
      <c r="K18" s="720"/>
      <c r="L18" s="720"/>
      <c r="M18" s="718"/>
      <c r="N18" s="720"/>
      <c r="O18" s="720"/>
      <c r="P18" s="720"/>
      <c r="Q18" s="539"/>
      <c r="R18" s="539"/>
      <c r="S18" s="539"/>
      <c r="T18" s="539"/>
      <c r="U18" s="539"/>
      <c r="V18" s="539"/>
      <c r="W18" s="539"/>
      <c r="X18" s="540"/>
      <c r="Y18" s="529"/>
      <c r="Z18" s="541"/>
      <c r="AA18" s="541"/>
      <c r="AB18" s="542"/>
      <c r="AC18" s="529"/>
      <c r="AD18" s="541"/>
      <c r="AE18" s="541"/>
      <c r="AF18" s="542"/>
    </row>
    <row r="19" spans="1:32" ht="18.75" hidden="1" customHeight="1">
      <c r="A19" s="525"/>
      <c r="B19" s="486"/>
      <c r="C19" s="509"/>
      <c r="D19" s="510"/>
      <c r="E19" s="513"/>
      <c r="F19" s="525"/>
      <c r="G19" s="513"/>
      <c r="H19" s="721" t="s">
        <v>570</v>
      </c>
      <c r="I19" s="717" t="s">
        <v>571</v>
      </c>
      <c r="J19" s="719" t="s">
        <v>562</v>
      </c>
      <c r="K19" s="719"/>
      <c r="L19" s="719"/>
      <c r="M19" s="717" t="s">
        <v>419</v>
      </c>
      <c r="N19" s="719" t="s">
        <v>563</v>
      </c>
      <c r="O19" s="719"/>
      <c r="P19" s="719"/>
      <c r="Q19" s="536"/>
      <c r="R19" s="536"/>
      <c r="S19" s="536"/>
      <c r="T19" s="536"/>
      <c r="U19" s="536"/>
      <c r="V19" s="536"/>
      <c r="W19" s="536"/>
      <c r="X19" s="537"/>
      <c r="Y19" s="529"/>
      <c r="Z19" s="541"/>
      <c r="AA19" s="541"/>
      <c r="AB19" s="542"/>
      <c r="AC19" s="529"/>
      <c r="AD19" s="541"/>
      <c r="AE19" s="541"/>
      <c r="AF19" s="542"/>
    </row>
    <row r="20" spans="1:32" ht="18.75" hidden="1" customHeight="1">
      <c r="A20" s="507"/>
      <c r="B20" s="508"/>
      <c r="C20" s="509"/>
      <c r="D20" s="510"/>
      <c r="E20" s="513"/>
      <c r="F20" s="525"/>
      <c r="G20" s="513"/>
      <c r="H20" s="723"/>
      <c r="I20" s="718"/>
      <c r="J20" s="720"/>
      <c r="K20" s="720"/>
      <c r="L20" s="720"/>
      <c r="M20" s="718"/>
      <c r="N20" s="720"/>
      <c r="O20" s="720"/>
      <c r="P20" s="720"/>
      <c r="Q20" s="539"/>
      <c r="R20" s="539"/>
      <c r="S20" s="539"/>
      <c r="T20" s="539"/>
      <c r="U20" s="539"/>
      <c r="V20" s="539"/>
      <c r="W20" s="539"/>
      <c r="X20" s="540"/>
      <c r="Y20" s="529"/>
      <c r="Z20" s="541"/>
      <c r="AA20" s="541"/>
      <c r="AB20" s="542"/>
      <c r="AC20" s="529"/>
      <c r="AD20" s="541"/>
      <c r="AE20" s="541"/>
      <c r="AF20" s="542"/>
    </row>
    <row r="21" spans="1:32" ht="18.75" hidden="1" customHeight="1">
      <c r="A21" s="507"/>
      <c r="B21" s="508"/>
      <c r="C21" s="509"/>
      <c r="D21" s="510"/>
      <c r="E21" s="513"/>
      <c r="F21" s="525"/>
      <c r="G21" s="513"/>
      <c r="H21" s="514" t="s">
        <v>572</v>
      </c>
      <c r="I21" s="515" t="s">
        <v>419</v>
      </c>
      <c r="J21" s="516" t="s">
        <v>423</v>
      </c>
      <c r="K21" s="516"/>
      <c r="L21" s="519" t="s">
        <v>419</v>
      </c>
      <c r="M21" s="516" t="s">
        <v>424</v>
      </c>
      <c r="N21" s="516"/>
      <c r="O21" s="520"/>
      <c r="P21" s="516"/>
      <c r="Q21" s="539"/>
      <c r="R21" s="539"/>
      <c r="S21" s="539"/>
      <c r="T21" s="539"/>
      <c r="U21" s="539"/>
      <c r="V21" s="539"/>
      <c r="W21" s="539"/>
      <c r="X21" s="540"/>
      <c r="Y21" s="529"/>
      <c r="Z21" s="541"/>
      <c r="AA21" s="541"/>
      <c r="AB21" s="542"/>
      <c r="AC21" s="529"/>
      <c r="AD21" s="541"/>
      <c r="AE21" s="541"/>
      <c r="AF21" s="542"/>
    </row>
    <row r="22" spans="1:32" ht="18.75" hidden="1" customHeight="1">
      <c r="A22" s="543"/>
      <c r="B22" s="544"/>
      <c r="C22" s="545"/>
      <c r="D22" s="546"/>
      <c r="E22" s="547"/>
      <c r="F22" s="548"/>
      <c r="G22" s="549"/>
      <c r="H22" s="550" t="s">
        <v>653</v>
      </c>
      <c r="I22" s="551" t="s">
        <v>419</v>
      </c>
      <c r="J22" s="534" t="s">
        <v>423</v>
      </c>
      <c r="K22" s="534"/>
      <c r="L22" s="552" t="s">
        <v>419</v>
      </c>
      <c r="M22" s="534" t="s">
        <v>428</v>
      </c>
      <c r="N22" s="553"/>
      <c r="O22" s="552" t="s">
        <v>419</v>
      </c>
      <c r="P22" s="554" t="s">
        <v>429</v>
      </c>
      <c r="Q22" s="555"/>
      <c r="R22" s="552" t="s">
        <v>419</v>
      </c>
      <c r="S22" s="534" t="s">
        <v>430</v>
      </c>
      <c r="T22" s="555"/>
      <c r="U22" s="552" t="s">
        <v>419</v>
      </c>
      <c r="V22" s="534" t="s">
        <v>431</v>
      </c>
      <c r="W22" s="556"/>
      <c r="X22" s="557"/>
      <c r="Y22" s="558"/>
      <c r="Z22" s="558"/>
      <c r="AA22" s="558"/>
      <c r="AB22" s="559"/>
      <c r="AC22" s="560"/>
      <c r="AD22" s="558"/>
      <c r="AE22" s="558"/>
      <c r="AF22" s="559"/>
    </row>
    <row r="23" spans="1:32" ht="18.75" customHeight="1">
      <c r="A23" s="507"/>
      <c r="B23" s="508"/>
      <c r="C23" s="509"/>
      <c r="D23" s="510"/>
      <c r="E23" s="513"/>
      <c r="F23" s="525"/>
      <c r="G23" s="524"/>
      <c r="H23" s="561" t="s">
        <v>80</v>
      </c>
      <c r="I23" s="530" t="s">
        <v>419</v>
      </c>
      <c r="J23" s="500" t="s">
        <v>423</v>
      </c>
      <c r="K23" s="500"/>
      <c r="L23" s="562"/>
      <c r="M23" s="532" t="s">
        <v>419</v>
      </c>
      <c r="N23" s="500" t="s">
        <v>432</v>
      </c>
      <c r="O23" s="500"/>
      <c r="P23" s="562"/>
      <c r="Q23" s="532" t="s">
        <v>419</v>
      </c>
      <c r="R23" s="531" t="s">
        <v>433</v>
      </c>
      <c r="S23" s="531"/>
      <c r="T23" s="531"/>
      <c r="U23" s="531"/>
      <c r="V23" s="531"/>
      <c r="W23" s="531"/>
      <c r="X23" s="563"/>
      <c r="Y23" s="522" t="s">
        <v>419</v>
      </c>
      <c r="Z23" s="523" t="s">
        <v>422</v>
      </c>
      <c r="AA23" s="523"/>
      <c r="AB23" s="524"/>
      <c r="AC23" s="522" t="s">
        <v>419</v>
      </c>
      <c r="AD23" s="523" t="s">
        <v>422</v>
      </c>
      <c r="AE23" s="523"/>
      <c r="AF23" s="524"/>
    </row>
    <row r="24" spans="1:32" ht="18.75" customHeight="1">
      <c r="A24" s="507"/>
      <c r="B24" s="508"/>
      <c r="C24" s="509"/>
      <c r="D24" s="510"/>
      <c r="E24" s="513"/>
      <c r="F24" s="525"/>
      <c r="G24" s="524"/>
      <c r="H24" s="561" t="s">
        <v>560</v>
      </c>
      <c r="I24" s="502" t="s">
        <v>419</v>
      </c>
      <c r="J24" s="523" t="s">
        <v>420</v>
      </c>
      <c r="K24" s="523"/>
      <c r="L24" s="564"/>
      <c r="M24" s="502" t="s">
        <v>419</v>
      </c>
      <c r="N24" s="523" t="s">
        <v>421</v>
      </c>
      <c r="O24" s="523"/>
      <c r="P24" s="518"/>
      <c r="Q24" s="519"/>
      <c r="R24" s="565"/>
      <c r="S24" s="531"/>
      <c r="T24" s="531"/>
      <c r="U24" s="531"/>
      <c r="V24" s="531"/>
      <c r="W24" s="531"/>
      <c r="X24" s="563"/>
      <c r="Y24" s="522" t="s">
        <v>419</v>
      </c>
      <c r="Z24" s="523" t="s">
        <v>425</v>
      </c>
      <c r="AA24" s="538"/>
      <c r="AB24" s="524"/>
      <c r="AC24" s="522" t="s">
        <v>419</v>
      </c>
      <c r="AD24" s="523" t="s">
        <v>425</v>
      </c>
      <c r="AE24" s="538"/>
      <c r="AF24" s="524"/>
    </row>
    <row r="25" spans="1:32" ht="18.75" customHeight="1">
      <c r="A25" s="507"/>
      <c r="B25" s="508"/>
      <c r="C25" s="509"/>
      <c r="D25" s="510"/>
      <c r="E25" s="513"/>
      <c r="F25" s="525"/>
      <c r="G25" s="524"/>
      <c r="H25" s="514" t="s">
        <v>434</v>
      </c>
      <c r="I25" s="515" t="s">
        <v>419</v>
      </c>
      <c r="J25" s="516" t="s">
        <v>420</v>
      </c>
      <c r="K25" s="517"/>
      <c r="L25" s="518"/>
      <c r="M25" s="519" t="s">
        <v>419</v>
      </c>
      <c r="N25" s="516" t="s">
        <v>421</v>
      </c>
      <c r="O25" s="519"/>
      <c r="P25" s="564"/>
      <c r="Q25" s="502"/>
      <c r="R25" s="487"/>
      <c r="S25" s="531"/>
      <c r="T25" s="531"/>
      <c r="U25" s="531"/>
      <c r="V25" s="531"/>
      <c r="W25" s="531"/>
      <c r="X25" s="563"/>
      <c r="Y25" s="487"/>
      <c r="Z25" s="523"/>
      <c r="AA25" s="523"/>
      <c r="AB25" s="524"/>
      <c r="AC25" s="566"/>
      <c r="AD25" s="523"/>
      <c r="AE25" s="523"/>
      <c r="AF25" s="524"/>
    </row>
    <row r="26" spans="1:32" ht="18.75" customHeight="1">
      <c r="A26" s="507"/>
      <c r="B26" s="508"/>
      <c r="C26" s="509"/>
      <c r="D26" s="510"/>
      <c r="E26" s="513"/>
      <c r="F26" s="525"/>
      <c r="G26" s="524"/>
      <c r="H26" s="567" t="s">
        <v>573</v>
      </c>
      <c r="I26" s="526" t="s">
        <v>419</v>
      </c>
      <c r="J26" s="516" t="s">
        <v>423</v>
      </c>
      <c r="K26" s="517"/>
      <c r="L26" s="519" t="s">
        <v>419</v>
      </c>
      <c r="M26" s="516" t="s">
        <v>424</v>
      </c>
      <c r="N26" s="565"/>
      <c r="O26" s="565"/>
      <c r="P26" s="565"/>
      <c r="Q26" s="565"/>
      <c r="R26" s="565"/>
      <c r="S26" s="565"/>
      <c r="T26" s="565"/>
      <c r="U26" s="565"/>
      <c r="V26" s="565"/>
      <c r="W26" s="565"/>
      <c r="X26" s="568"/>
      <c r="Y26" s="487"/>
      <c r="Z26" s="487"/>
      <c r="AA26" s="487"/>
      <c r="AB26" s="487"/>
      <c r="AC26" s="566"/>
      <c r="AD26" s="487"/>
      <c r="AE26" s="487"/>
      <c r="AF26" s="569"/>
    </row>
    <row r="27" spans="1:32" ht="18.75" customHeight="1">
      <c r="A27" s="507"/>
      <c r="B27" s="508"/>
      <c r="C27" s="509"/>
      <c r="D27" s="510"/>
      <c r="E27" s="513"/>
      <c r="F27" s="525"/>
      <c r="G27" s="524"/>
      <c r="H27" s="570" t="s">
        <v>574</v>
      </c>
      <c r="I27" s="526" t="s">
        <v>419</v>
      </c>
      <c r="J27" s="516" t="s">
        <v>423</v>
      </c>
      <c r="K27" s="517"/>
      <c r="L27" s="519" t="s">
        <v>419</v>
      </c>
      <c r="M27" s="516" t="s">
        <v>424</v>
      </c>
      <c r="N27" s="565"/>
      <c r="O27" s="565"/>
      <c r="P27" s="565"/>
      <c r="Q27" s="565"/>
      <c r="R27" s="565"/>
      <c r="S27" s="565"/>
      <c r="T27" s="565"/>
      <c r="U27" s="565"/>
      <c r="V27" s="565"/>
      <c r="W27" s="565"/>
      <c r="X27" s="568"/>
      <c r="Y27" s="566"/>
      <c r="Z27" s="538"/>
      <c r="AA27" s="538"/>
      <c r="AB27" s="524"/>
      <c r="AC27" s="566"/>
      <c r="AD27" s="538"/>
      <c r="AE27" s="538"/>
      <c r="AF27" s="524"/>
    </row>
    <row r="28" spans="1:32" ht="18.75" customHeight="1">
      <c r="A28" s="507"/>
      <c r="B28" s="508"/>
      <c r="C28" s="509"/>
      <c r="D28" s="510"/>
      <c r="E28" s="513"/>
      <c r="F28" s="525"/>
      <c r="G28" s="524"/>
      <c r="H28" s="523" t="s">
        <v>435</v>
      </c>
      <c r="I28" s="571" t="s">
        <v>419</v>
      </c>
      <c r="J28" s="516" t="s">
        <v>423</v>
      </c>
      <c r="K28" s="516"/>
      <c r="L28" s="572" t="s">
        <v>419</v>
      </c>
      <c r="M28" s="516" t="s">
        <v>424</v>
      </c>
      <c r="N28" s="565"/>
      <c r="O28" s="565"/>
      <c r="P28" s="565"/>
      <c r="Q28" s="565"/>
      <c r="R28" s="565"/>
      <c r="S28" s="565"/>
      <c r="T28" s="565"/>
      <c r="U28" s="565"/>
      <c r="V28" s="565"/>
      <c r="W28" s="565"/>
      <c r="X28" s="568"/>
      <c r="Y28" s="566"/>
      <c r="Z28" s="538"/>
      <c r="AA28" s="538"/>
      <c r="AB28" s="524"/>
      <c r="AC28" s="566"/>
      <c r="AD28" s="538"/>
      <c r="AE28" s="538"/>
      <c r="AF28" s="524"/>
    </row>
    <row r="29" spans="1:32" ht="18.75" customHeight="1">
      <c r="A29" s="522" t="s">
        <v>419</v>
      </c>
      <c r="B29" s="508" t="s">
        <v>575</v>
      </c>
      <c r="C29" s="509" t="s">
        <v>576</v>
      </c>
      <c r="D29" s="510"/>
      <c r="E29" s="513"/>
      <c r="F29" s="525"/>
      <c r="G29" s="524"/>
      <c r="H29" s="573" t="s">
        <v>89</v>
      </c>
      <c r="I29" s="571" t="s">
        <v>419</v>
      </c>
      <c r="J29" s="516" t="s">
        <v>423</v>
      </c>
      <c r="K29" s="516"/>
      <c r="L29" s="572" t="s">
        <v>419</v>
      </c>
      <c r="M29" s="516" t="s">
        <v>424</v>
      </c>
      <c r="N29" s="565"/>
      <c r="O29" s="565"/>
      <c r="P29" s="565"/>
      <c r="Q29" s="565"/>
      <c r="R29" s="565"/>
      <c r="S29" s="565"/>
      <c r="T29" s="565"/>
      <c r="U29" s="565"/>
      <c r="V29" s="565"/>
      <c r="W29" s="565"/>
      <c r="X29" s="568"/>
      <c r="Y29" s="566"/>
      <c r="Z29" s="538"/>
      <c r="AA29" s="538"/>
      <c r="AB29" s="524"/>
      <c r="AC29" s="566"/>
      <c r="AD29" s="538"/>
      <c r="AE29" s="538"/>
      <c r="AF29" s="524"/>
    </row>
    <row r="30" spans="1:32" ht="18.75" customHeight="1">
      <c r="A30" s="525"/>
      <c r="B30" s="508"/>
      <c r="C30" s="509"/>
      <c r="D30" s="510"/>
      <c r="E30" s="513"/>
      <c r="F30" s="525"/>
      <c r="G30" s="524"/>
      <c r="H30" s="573" t="s">
        <v>577</v>
      </c>
      <c r="I30" s="571" t="s">
        <v>419</v>
      </c>
      <c r="J30" s="516" t="s">
        <v>423</v>
      </c>
      <c r="K30" s="516"/>
      <c r="L30" s="572" t="s">
        <v>419</v>
      </c>
      <c r="M30" s="516" t="s">
        <v>424</v>
      </c>
      <c r="N30" s="565"/>
      <c r="O30" s="565"/>
      <c r="P30" s="565"/>
      <c r="Q30" s="565"/>
      <c r="R30" s="565"/>
      <c r="S30" s="565"/>
      <c r="T30" s="565"/>
      <c r="U30" s="565"/>
      <c r="V30" s="565"/>
      <c r="W30" s="565"/>
      <c r="X30" s="568"/>
      <c r="Y30" s="566"/>
      <c r="Z30" s="538"/>
      <c r="AA30" s="538"/>
      <c r="AB30" s="524"/>
      <c r="AC30" s="566"/>
      <c r="AD30" s="538"/>
      <c r="AE30" s="538"/>
      <c r="AF30" s="524"/>
    </row>
    <row r="31" spans="1:32" ht="18.75" customHeight="1">
      <c r="A31" s="507"/>
      <c r="B31" s="508"/>
      <c r="C31" s="509"/>
      <c r="D31" s="510"/>
      <c r="E31" s="513"/>
      <c r="F31" s="525"/>
      <c r="G31" s="524"/>
      <c r="H31" s="567" t="s">
        <v>81</v>
      </c>
      <c r="I31" s="515" t="s">
        <v>419</v>
      </c>
      <c r="J31" s="516" t="s">
        <v>423</v>
      </c>
      <c r="K31" s="516"/>
      <c r="L31" s="519" t="s">
        <v>419</v>
      </c>
      <c r="M31" s="516" t="s">
        <v>578</v>
      </c>
      <c r="N31" s="516"/>
      <c r="O31" s="519" t="s">
        <v>419</v>
      </c>
      <c r="P31" s="516" t="s">
        <v>579</v>
      </c>
      <c r="Q31" s="520"/>
      <c r="R31" s="519" t="s">
        <v>419</v>
      </c>
      <c r="S31" s="516" t="s">
        <v>580</v>
      </c>
      <c r="T31" s="520"/>
      <c r="U31" s="520"/>
      <c r="V31" s="516"/>
      <c r="W31" s="516"/>
      <c r="X31" s="535"/>
      <c r="Y31" s="566"/>
      <c r="Z31" s="538"/>
      <c r="AA31" s="538"/>
      <c r="AB31" s="524"/>
      <c r="AC31" s="566"/>
      <c r="AD31" s="538"/>
      <c r="AE31" s="538"/>
      <c r="AF31" s="524"/>
    </row>
    <row r="32" spans="1:32" ht="18.75" customHeight="1">
      <c r="A32" s="507"/>
      <c r="B32" s="508"/>
      <c r="C32" s="509"/>
      <c r="D32" s="510"/>
      <c r="E32" s="513"/>
      <c r="F32" s="525"/>
      <c r="G32" s="524"/>
      <c r="H32" s="573" t="s">
        <v>581</v>
      </c>
      <c r="I32" s="526" t="s">
        <v>419</v>
      </c>
      <c r="J32" s="516" t="s">
        <v>423</v>
      </c>
      <c r="K32" s="516"/>
      <c r="L32" s="528" t="s">
        <v>419</v>
      </c>
      <c r="M32" s="516" t="s">
        <v>426</v>
      </c>
      <c r="N32" s="516"/>
      <c r="O32" s="502" t="s">
        <v>419</v>
      </c>
      <c r="P32" s="516" t="s">
        <v>427</v>
      </c>
      <c r="Q32" s="565"/>
      <c r="R32" s="565"/>
      <c r="S32" s="565"/>
      <c r="T32" s="565"/>
      <c r="U32" s="565"/>
      <c r="V32" s="565"/>
      <c r="W32" s="565"/>
      <c r="X32" s="568"/>
      <c r="Y32" s="566"/>
      <c r="Z32" s="538"/>
      <c r="AA32" s="538"/>
      <c r="AB32" s="524"/>
      <c r="AC32" s="566"/>
      <c r="AD32" s="538"/>
      <c r="AE32" s="538"/>
      <c r="AF32" s="524"/>
    </row>
    <row r="33" spans="1:32" ht="18.75" customHeight="1">
      <c r="A33" s="507"/>
      <c r="B33" s="508"/>
      <c r="C33" s="509"/>
      <c r="D33" s="510"/>
      <c r="E33" s="513"/>
      <c r="F33" s="525"/>
      <c r="G33" s="524"/>
      <c r="H33" s="567" t="s">
        <v>95</v>
      </c>
      <c r="I33" s="526" t="s">
        <v>419</v>
      </c>
      <c r="J33" s="516" t="s">
        <v>423</v>
      </c>
      <c r="K33" s="517"/>
      <c r="L33" s="519" t="s">
        <v>419</v>
      </c>
      <c r="M33" s="516" t="s">
        <v>424</v>
      </c>
      <c r="N33" s="565"/>
      <c r="O33" s="565"/>
      <c r="P33" s="565"/>
      <c r="Q33" s="565"/>
      <c r="R33" s="565"/>
      <c r="S33" s="565"/>
      <c r="T33" s="565"/>
      <c r="U33" s="565"/>
      <c r="V33" s="565"/>
      <c r="W33" s="565"/>
      <c r="X33" s="568"/>
      <c r="Y33" s="566"/>
      <c r="Z33" s="538"/>
      <c r="AA33" s="538"/>
      <c r="AB33" s="524"/>
      <c r="AC33" s="566"/>
      <c r="AD33" s="538"/>
      <c r="AE33" s="538"/>
      <c r="AF33" s="524"/>
    </row>
    <row r="34" spans="1:32" ht="18.75" customHeight="1">
      <c r="A34" s="543"/>
      <c r="B34" s="544"/>
      <c r="C34" s="545"/>
      <c r="D34" s="546"/>
      <c r="E34" s="547"/>
      <c r="F34" s="548"/>
      <c r="G34" s="549"/>
      <c r="H34" s="550" t="s">
        <v>653</v>
      </c>
      <c r="I34" s="551" t="s">
        <v>419</v>
      </c>
      <c r="J34" s="534" t="s">
        <v>423</v>
      </c>
      <c r="K34" s="534"/>
      <c r="L34" s="552" t="s">
        <v>419</v>
      </c>
      <c r="M34" s="534" t="s">
        <v>428</v>
      </c>
      <c r="N34" s="553"/>
      <c r="O34" s="552" t="s">
        <v>419</v>
      </c>
      <c r="P34" s="554" t="s">
        <v>429</v>
      </c>
      <c r="Q34" s="555"/>
      <c r="R34" s="552" t="s">
        <v>419</v>
      </c>
      <c r="S34" s="534" t="s">
        <v>430</v>
      </c>
      <c r="T34" s="555"/>
      <c r="U34" s="552" t="s">
        <v>419</v>
      </c>
      <c r="V34" s="534" t="s">
        <v>431</v>
      </c>
      <c r="W34" s="556"/>
      <c r="X34" s="557"/>
      <c r="Y34" s="558"/>
      <c r="Z34" s="558"/>
      <c r="AA34" s="558"/>
      <c r="AB34" s="559"/>
      <c r="AC34" s="560"/>
      <c r="AD34" s="558"/>
      <c r="AE34" s="558"/>
      <c r="AF34" s="559"/>
    </row>
    <row r="35" spans="1:32" ht="18.75" customHeight="1">
      <c r="A35" s="523"/>
      <c r="B35" s="486"/>
      <c r="C35" s="523" t="s">
        <v>654</v>
      </c>
      <c r="D35" s="487"/>
      <c r="E35" s="523"/>
      <c r="F35" s="486"/>
      <c r="G35" s="538"/>
      <c r="H35" s="487"/>
      <c r="I35" s="523"/>
      <c r="J35" s="523"/>
      <c r="K35" s="523"/>
      <c r="L35" s="523"/>
      <c r="M35" s="523"/>
      <c r="N35" s="523"/>
      <c r="O35" s="523"/>
      <c r="P35" s="523"/>
      <c r="Q35" s="487"/>
      <c r="R35" s="487"/>
      <c r="S35" s="487"/>
      <c r="T35" s="487"/>
      <c r="U35" s="487"/>
      <c r="V35" s="487"/>
      <c r="W35" s="487"/>
      <c r="X35" s="487"/>
      <c r="Y35" s="538"/>
      <c r="Z35" s="538"/>
      <c r="AA35" s="538"/>
      <c r="AB35" s="538"/>
      <c r="AC35" s="538"/>
      <c r="AD35" s="538"/>
      <c r="AE35" s="538"/>
      <c r="AF35" s="538"/>
    </row>
    <row r="36" spans="1:32" ht="18.75" customHeight="1">
      <c r="A36" s="523"/>
      <c r="B36" s="486"/>
      <c r="C36" s="523" t="s">
        <v>655</v>
      </c>
      <c r="D36" s="487"/>
      <c r="E36" s="523"/>
      <c r="F36" s="486"/>
      <c r="G36" s="538"/>
      <c r="H36" s="487"/>
      <c r="I36" s="523"/>
      <c r="J36" s="523"/>
      <c r="K36" s="523"/>
      <c r="L36" s="523"/>
      <c r="M36" s="523"/>
      <c r="N36" s="523"/>
      <c r="O36" s="523"/>
      <c r="P36" s="523"/>
      <c r="Q36" s="487"/>
      <c r="R36" s="487"/>
      <c r="S36" s="487"/>
      <c r="T36" s="487"/>
      <c r="U36" s="487"/>
      <c r="V36" s="487"/>
      <c r="W36" s="487"/>
      <c r="X36" s="487"/>
      <c r="Y36" s="538"/>
      <c r="Z36" s="538"/>
      <c r="AA36" s="538"/>
      <c r="AB36" s="538"/>
      <c r="AC36" s="538"/>
      <c r="AD36" s="538"/>
      <c r="AE36" s="538"/>
      <c r="AF36" s="538"/>
    </row>
    <row r="37" spans="1:32" ht="18.75" customHeight="1">
      <c r="A37" s="523"/>
      <c r="B37" s="486"/>
      <c r="C37" s="523" t="s">
        <v>656</v>
      </c>
      <c r="D37" s="487"/>
      <c r="E37" s="523"/>
      <c r="F37" s="486"/>
      <c r="G37" s="538"/>
      <c r="H37" s="487"/>
      <c r="I37" s="523"/>
      <c r="J37" s="523"/>
      <c r="K37" s="523"/>
      <c r="L37" s="523"/>
      <c r="M37" s="523"/>
      <c r="N37" s="523"/>
      <c r="O37" s="523"/>
      <c r="P37" s="523"/>
      <c r="Q37" s="487"/>
      <c r="R37" s="487"/>
      <c r="S37" s="487"/>
      <c r="T37" s="487"/>
      <c r="U37" s="487"/>
      <c r="V37" s="487"/>
      <c r="W37" s="487"/>
      <c r="X37" s="487"/>
      <c r="Y37" s="538"/>
      <c r="Z37" s="538"/>
      <c r="AA37" s="538"/>
      <c r="AB37" s="538"/>
      <c r="AC37" s="538"/>
      <c r="AD37" s="538"/>
      <c r="AE37" s="538"/>
      <c r="AF37" s="538"/>
    </row>
    <row r="38" spans="1:32" ht="18.75" customHeight="1">
      <c r="A38" s="523"/>
      <c r="B38" s="486"/>
      <c r="C38" s="523" t="s">
        <v>657</v>
      </c>
      <c r="D38" s="487"/>
      <c r="E38" s="523"/>
      <c r="F38" s="486"/>
      <c r="G38" s="538"/>
      <c r="H38" s="487"/>
      <c r="I38" s="523"/>
      <c r="J38" s="523"/>
      <c r="K38" s="523"/>
      <c r="L38" s="523"/>
      <c r="M38" s="523"/>
      <c r="N38" s="523"/>
      <c r="O38" s="502"/>
      <c r="P38" s="523"/>
      <c r="Q38" s="487"/>
      <c r="R38" s="487"/>
      <c r="S38" s="487"/>
      <c r="T38" s="487"/>
      <c r="U38" s="487"/>
      <c r="V38" s="487"/>
      <c r="W38" s="487"/>
      <c r="X38" s="487"/>
      <c r="Y38" s="538"/>
      <c r="Z38" s="538"/>
      <c r="AA38" s="538"/>
      <c r="AB38" s="538"/>
      <c r="AC38" s="538"/>
      <c r="AD38" s="538"/>
      <c r="AE38" s="538"/>
      <c r="AF38" s="538"/>
    </row>
    <row r="39" spans="1:32" ht="18.75" customHeight="1">
      <c r="A39" s="523"/>
      <c r="B39" s="486"/>
      <c r="C39" s="523"/>
      <c r="D39" s="487"/>
      <c r="E39" s="523"/>
      <c r="F39" s="486"/>
      <c r="G39" s="538"/>
      <c r="H39" s="487"/>
      <c r="I39" s="502"/>
      <c r="J39" s="523"/>
      <c r="K39" s="523"/>
      <c r="L39" s="502"/>
      <c r="M39" s="523"/>
      <c r="N39" s="523"/>
      <c r="O39" s="523"/>
      <c r="P39" s="523"/>
      <c r="Q39" s="487"/>
      <c r="R39" s="487"/>
      <c r="S39" s="487"/>
      <c r="T39" s="487"/>
      <c r="U39" s="487"/>
      <c r="V39" s="487"/>
      <c r="W39" s="487"/>
      <c r="X39" s="487"/>
      <c r="Y39" s="538"/>
      <c r="Z39" s="538"/>
      <c r="AA39" s="538"/>
      <c r="AB39" s="538"/>
      <c r="AC39" s="538"/>
      <c r="AD39" s="538"/>
      <c r="AE39" s="538"/>
      <c r="AF39" s="538"/>
    </row>
    <row r="40" spans="1:32" ht="18.75" customHeight="1">
      <c r="A40" s="523"/>
      <c r="B40" s="486"/>
      <c r="C40" s="523"/>
      <c r="D40" s="487"/>
      <c r="E40" s="523"/>
      <c r="F40" s="486"/>
      <c r="G40" s="538"/>
      <c r="H40" s="487"/>
      <c r="I40" s="502"/>
      <c r="J40" s="523"/>
      <c r="K40" s="523"/>
      <c r="L40" s="502"/>
      <c r="M40" s="523"/>
      <c r="N40" s="523"/>
      <c r="O40" s="502"/>
      <c r="P40" s="523"/>
      <c r="Q40" s="487"/>
      <c r="R40" s="487"/>
      <c r="S40" s="487"/>
      <c r="T40" s="487"/>
      <c r="U40" s="487"/>
      <c r="V40" s="487"/>
      <c r="W40" s="487"/>
      <c r="X40" s="487"/>
      <c r="Y40" s="538"/>
      <c r="Z40" s="538"/>
      <c r="AA40" s="538"/>
      <c r="AB40" s="538"/>
      <c r="AC40" s="538"/>
      <c r="AD40" s="538"/>
      <c r="AE40" s="538"/>
      <c r="AF40" s="538"/>
    </row>
    <row r="41" spans="1:32" ht="20.25" customHeight="1">
      <c r="A41" s="486"/>
      <c r="B41" s="486"/>
      <c r="C41" s="487"/>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row>
    <row r="42" spans="1:32" ht="20.25" customHeight="1">
      <c r="A42" s="486"/>
      <c r="B42" s="486"/>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row>
    <row r="43" spans="1:32" ht="20.25" customHeight="1">
      <c r="A43" s="728" t="s">
        <v>658</v>
      </c>
      <c r="B43" s="728"/>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row>
    <row r="44" spans="1:32" ht="20.25" customHeight="1">
      <c r="A44" s="486"/>
      <c r="B44" s="486"/>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row>
    <row r="45" spans="1:32" ht="30" customHeight="1">
      <c r="A45" s="486"/>
      <c r="B45" s="486"/>
      <c r="C45" s="487"/>
      <c r="D45" s="487"/>
      <c r="E45" s="487"/>
      <c r="F45" s="487"/>
      <c r="G45" s="487"/>
      <c r="H45" s="487"/>
      <c r="I45" s="487"/>
      <c r="J45" s="486"/>
      <c r="K45" s="486"/>
      <c r="L45" s="486"/>
      <c r="M45" s="486"/>
      <c r="N45" s="486"/>
      <c r="O45" s="486"/>
      <c r="P45" s="486"/>
      <c r="Q45" s="486"/>
      <c r="R45" s="486"/>
      <c r="S45" s="729" t="s">
        <v>559</v>
      </c>
      <c r="T45" s="730"/>
      <c r="U45" s="730"/>
      <c r="V45" s="731"/>
      <c r="W45" s="491"/>
      <c r="X45" s="491"/>
      <c r="Y45" s="491"/>
      <c r="Z45" s="491"/>
      <c r="AA45" s="491"/>
      <c r="AB45" s="491"/>
      <c r="AC45" s="491"/>
      <c r="AD45" s="491"/>
      <c r="AE45" s="491"/>
      <c r="AF45" s="489"/>
    </row>
    <row r="46" spans="1:32" ht="20.25" customHeight="1">
      <c r="A46" s="486"/>
      <c r="B46" s="486"/>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row>
    <row r="47" spans="1:32" ht="17.25" customHeight="1">
      <c r="A47" s="729" t="s">
        <v>99</v>
      </c>
      <c r="B47" s="730"/>
      <c r="C47" s="731"/>
      <c r="D47" s="729" t="s">
        <v>98</v>
      </c>
      <c r="E47" s="731"/>
      <c r="F47" s="729" t="s">
        <v>97</v>
      </c>
      <c r="G47" s="731"/>
      <c r="H47" s="729" t="s">
        <v>96</v>
      </c>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1"/>
    </row>
    <row r="48" spans="1:32" ht="18.75" hidden="1" customHeight="1">
      <c r="A48" s="492"/>
      <c r="B48" s="493"/>
      <c r="C48" s="494"/>
      <c r="D48" s="497"/>
      <c r="E48" s="496"/>
      <c r="F48" s="497"/>
      <c r="G48" s="496"/>
      <c r="H48" s="498" t="s">
        <v>560</v>
      </c>
      <c r="I48" s="574" t="s">
        <v>419</v>
      </c>
      <c r="J48" s="500" t="s">
        <v>420</v>
      </c>
      <c r="K48" s="500"/>
      <c r="L48" s="500"/>
      <c r="M48" s="486" t="s">
        <v>419</v>
      </c>
      <c r="N48" s="500" t="s">
        <v>421</v>
      </c>
      <c r="O48" s="500"/>
      <c r="P48" s="500"/>
      <c r="Q48" s="500"/>
      <c r="R48" s="500"/>
      <c r="S48" s="500"/>
      <c r="T48" s="500"/>
      <c r="U48" s="500"/>
      <c r="V48" s="500"/>
      <c r="W48" s="500"/>
      <c r="X48" s="500"/>
      <c r="Y48" s="575"/>
      <c r="Z48" s="531"/>
      <c r="AA48" s="531"/>
      <c r="AB48" s="531"/>
      <c r="AC48" s="531"/>
      <c r="AD48" s="531"/>
      <c r="AE48" s="531"/>
      <c r="AF48" s="563"/>
    </row>
    <row r="49" spans="1:32" ht="18.75" hidden="1" customHeight="1">
      <c r="A49" s="507"/>
      <c r="B49" s="508"/>
      <c r="C49" s="509"/>
      <c r="D49" s="510"/>
      <c r="E49" s="511"/>
      <c r="F49" s="576"/>
      <c r="G49" s="513"/>
      <c r="H49" s="514" t="s">
        <v>434</v>
      </c>
      <c r="I49" s="515" t="s">
        <v>419</v>
      </c>
      <c r="J49" s="516" t="s">
        <v>420</v>
      </c>
      <c r="K49" s="517"/>
      <c r="L49" s="518"/>
      <c r="M49" s="519" t="s">
        <v>419</v>
      </c>
      <c r="N49" s="516" t="s">
        <v>421</v>
      </c>
      <c r="O49" s="519"/>
      <c r="P49" s="577"/>
      <c r="Q49" s="577"/>
      <c r="R49" s="577"/>
      <c r="S49" s="577"/>
      <c r="T49" s="577"/>
      <c r="U49" s="577"/>
      <c r="V49" s="577"/>
      <c r="W49" s="577"/>
      <c r="X49" s="577"/>
      <c r="Y49" s="539"/>
      <c r="Z49" s="539"/>
      <c r="AA49" s="539"/>
      <c r="AB49" s="539"/>
      <c r="AC49" s="539"/>
      <c r="AD49" s="539"/>
      <c r="AE49" s="539"/>
      <c r="AF49" s="521"/>
    </row>
    <row r="50" spans="1:32" ht="18.75" hidden="1" customHeight="1">
      <c r="A50" s="507"/>
      <c r="B50" s="508"/>
      <c r="C50" s="509"/>
      <c r="D50" s="525"/>
      <c r="E50" s="513"/>
      <c r="F50" s="525"/>
      <c r="G50" s="513"/>
      <c r="H50" s="721" t="s">
        <v>561</v>
      </c>
      <c r="I50" s="724" t="s">
        <v>419</v>
      </c>
      <c r="J50" s="719" t="s">
        <v>562</v>
      </c>
      <c r="K50" s="719"/>
      <c r="L50" s="719"/>
      <c r="M50" s="717" t="s">
        <v>419</v>
      </c>
      <c r="N50" s="719" t="s">
        <v>563</v>
      </c>
      <c r="O50" s="719"/>
      <c r="P50" s="719"/>
      <c r="Q50" s="736"/>
      <c r="R50" s="736"/>
      <c r="S50" s="736"/>
      <c r="T50" s="736"/>
      <c r="U50" s="523"/>
      <c r="V50" s="523"/>
      <c r="W50" s="523"/>
      <c r="X50" s="523"/>
      <c r="Y50" s="527"/>
      <c r="Z50" s="487"/>
      <c r="AA50" s="487"/>
      <c r="AB50" s="487"/>
      <c r="AC50" s="487"/>
      <c r="AD50" s="487"/>
      <c r="AE50" s="487"/>
      <c r="AF50" s="569"/>
    </row>
    <row r="51" spans="1:32" ht="18.75" hidden="1" customHeight="1">
      <c r="A51" s="507"/>
      <c r="B51" s="508"/>
      <c r="C51" s="509"/>
      <c r="D51" s="525"/>
      <c r="E51" s="513"/>
      <c r="F51" s="525"/>
      <c r="G51" s="513"/>
      <c r="H51" s="723"/>
      <c r="I51" s="725"/>
      <c r="J51" s="720"/>
      <c r="K51" s="720"/>
      <c r="L51" s="720"/>
      <c r="M51" s="718"/>
      <c r="N51" s="720"/>
      <c r="O51" s="720"/>
      <c r="P51" s="720"/>
      <c r="Q51" s="737"/>
      <c r="R51" s="737"/>
      <c r="S51" s="737"/>
      <c r="T51" s="737"/>
      <c r="U51" s="500"/>
      <c r="V51" s="500"/>
      <c r="W51" s="500"/>
      <c r="X51" s="500"/>
      <c r="Y51" s="531"/>
      <c r="Z51" s="531"/>
      <c r="AA51" s="531"/>
      <c r="AB51" s="531"/>
      <c r="AC51" s="531"/>
      <c r="AD51" s="531"/>
      <c r="AE51" s="531"/>
      <c r="AF51" s="563"/>
    </row>
    <row r="52" spans="1:32" ht="18.75" hidden="1" customHeight="1">
      <c r="A52" s="507"/>
      <c r="B52" s="508"/>
      <c r="C52" s="509"/>
      <c r="D52" s="525"/>
      <c r="E52" s="513"/>
      <c r="F52" s="525"/>
      <c r="G52" s="513"/>
      <c r="H52" s="721" t="s">
        <v>652</v>
      </c>
      <c r="I52" s="724" t="s">
        <v>419</v>
      </c>
      <c r="J52" s="719" t="s">
        <v>562</v>
      </c>
      <c r="K52" s="719"/>
      <c r="L52" s="719"/>
      <c r="M52" s="717" t="s">
        <v>419</v>
      </c>
      <c r="N52" s="719" t="s">
        <v>563</v>
      </c>
      <c r="O52" s="719"/>
      <c r="P52" s="719"/>
      <c r="Q52" s="736"/>
      <c r="R52" s="736"/>
      <c r="S52" s="736"/>
      <c r="T52" s="736"/>
      <c r="U52" s="523"/>
      <c r="V52" s="523"/>
      <c r="W52" s="523"/>
      <c r="X52" s="523"/>
      <c r="Y52" s="527"/>
      <c r="Z52" s="487"/>
      <c r="AA52" s="487"/>
      <c r="AB52" s="487"/>
      <c r="AC52" s="487"/>
      <c r="AD52" s="487"/>
      <c r="AE52" s="487"/>
      <c r="AF52" s="569"/>
    </row>
    <row r="53" spans="1:32" ht="18.75" hidden="1" customHeight="1">
      <c r="A53" s="507"/>
      <c r="B53" s="508"/>
      <c r="C53" s="509"/>
      <c r="D53" s="525"/>
      <c r="E53" s="513"/>
      <c r="F53" s="525"/>
      <c r="G53" s="513"/>
      <c r="H53" s="723"/>
      <c r="I53" s="725"/>
      <c r="J53" s="720"/>
      <c r="K53" s="720"/>
      <c r="L53" s="720"/>
      <c r="M53" s="718"/>
      <c r="N53" s="720"/>
      <c r="O53" s="720"/>
      <c r="P53" s="720"/>
      <c r="Q53" s="737"/>
      <c r="R53" s="737"/>
      <c r="S53" s="737"/>
      <c r="T53" s="737"/>
      <c r="U53" s="500"/>
      <c r="V53" s="500"/>
      <c r="W53" s="500"/>
      <c r="X53" s="500"/>
      <c r="Y53" s="531"/>
      <c r="Z53" s="531"/>
      <c r="AA53" s="531"/>
      <c r="AB53" s="531"/>
      <c r="AC53" s="531"/>
      <c r="AD53" s="531"/>
      <c r="AE53" s="531"/>
      <c r="AF53" s="563"/>
    </row>
    <row r="54" spans="1:32" ht="18.75" hidden="1" customHeight="1">
      <c r="A54" s="522" t="s">
        <v>419</v>
      </c>
      <c r="B54" s="508" t="s">
        <v>567</v>
      </c>
      <c r="C54" s="509" t="s">
        <v>568</v>
      </c>
      <c r="D54" s="525"/>
      <c r="E54" s="513"/>
      <c r="F54" s="525"/>
      <c r="G54" s="513"/>
      <c r="H54" s="721" t="s">
        <v>564</v>
      </c>
      <c r="I54" s="724" t="s">
        <v>419</v>
      </c>
      <c r="J54" s="719" t="s">
        <v>562</v>
      </c>
      <c r="K54" s="719"/>
      <c r="L54" s="719"/>
      <c r="M54" s="717" t="s">
        <v>419</v>
      </c>
      <c r="N54" s="719" t="s">
        <v>563</v>
      </c>
      <c r="O54" s="719"/>
      <c r="P54" s="719"/>
      <c r="Q54" s="736"/>
      <c r="R54" s="736"/>
      <c r="S54" s="736"/>
      <c r="T54" s="736"/>
      <c r="U54" s="523"/>
      <c r="V54" s="523"/>
      <c r="W54" s="523"/>
      <c r="X54" s="523"/>
      <c r="Y54" s="527"/>
      <c r="Z54" s="487"/>
      <c r="AA54" s="487"/>
      <c r="AB54" s="487"/>
      <c r="AC54" s="487"/>
      <c r="AD54" s="487"/>
      <c r="AE54" s="487"/>
      <c r="AF54" s="569"/>
    </row>
    <row r="55" spans="1:32" ht="18.75" hidden="1" customHeight="1">
      <c r="A55" s="507"/>
      <c r="B55" s="508"/>
      <c r="C55" s="509"/>
      <c r="D55" s="525"/>
      <c r="E55" s="513"/>
      <c r="F55" s="525"/>
      <c r="G55" s="513"/>
      <c r="H55" s="723"/>
      <c r="I55" s="725"/>
      <c r="J55" s="720"/>
      <c r="K55" s="720"/>
      <c r="L55" s="720"/>
      <c r="M55" s="718"/>
      <c r="N55" s="720"/>
      <c r="O55" s="720"/>
      <c r="P55" s="720"/>
      <c r="Q55" s="737"/>
      <c r="R55" s="737"/>
      <c r="S55" s="737"/>
      <c r="T55" s="737"/>
      <c r="U55" s="500"/>
      <c r="V55" s="500"/>
      <c r="W55" s="500"/>
      <c r="X55" s="500"/>
      <c r="Y55" s="531"/>
      <c r="Z55" s="531"/>
      <c r="AA55" s="531"/>
      <c r="AB55" s="531"/>
      <c r="AC55" s="531"/>
      <c r="AD55" s="531"/>
      <c r="AE55" s="531"/>
      <c r="AF55" s="563"/>
    </row>
    <row r="56" spans="1:32" ht="18.75" hidden="1" customHeight="1">
      <c r="A56" s="525"/>
      <c r="B56" s="486"/>
      <c r="C56" s="509"/>
      <c r="D56" s="525"/>
      <c r="E56" s="513"/>
      <c r="F56" s="525"/>
      <c r="G56" s="513"/>
      <c r="H56" s="578" t="s">
        <v>565</v>
      </c>
      <c r="I56" s="486" t="s">
        <v>419</v>
      </c>
      <c r="J56" s="523" t="s">
        <v>566</v>
      </c>
      <c r="K56" s="523"/>
      <c r="L56" s="486" t="s">
        <v>419</v>
      </c>
      <c r="M56" s="523" t="s">
        <v>582</v>
      </c>
      <c r="N56" s="523"/>
      <c r="O56" s="487"/>
      <c r="P56" s="487"/>
      <c r="Q56" s="487"/>
      <c r="R56" s="487"/>
      <c r="S56" s="487"/>
      <c r="T56" s="487"/>
      <c r="U56" s="487"/>
      <c r="V56" s="487"/>
      <c r="W56" s="487"/>
      <c r="X56" s="487"/>
      <c r="Y56" s="487"/>
      <c r="Z56" s="487"/>
      <c r="AA56" s="487"/>
      <c r="AB56" s="487"/>
      <c r="AC56" s="487"/>
      <c r="AD56" s="487"/>
      <c r="AE56" s="487"/>
      <c r="AF56" s="569"/>
    </row>
    <row r="57" spans="1:32" ht="18.75" hidden="1" customHeight="1">
      <c r="A57" s="507"/>
      <c r="B57" s="508"/>
      <c r="C57" s="509"/>
      <c r="D57" s="525"/>
      <c r="E57" s="513"/>
      <c r="F57" s="525"/>
      <c r="G57" s="513"/>
      <c r="H57" s="721" t="s">
        <v>569</v>
      </c>
      <c r="I57" s="717" t="s">
        <v>419</v>
      </c>
      <c r="J57" s="719" t="s">
        <v>583</v>
      </c>
      <c r="K57" s="719"/>
      <c r="L57" s="719"/>
      <c r="M57" s="717" t="s">
        <v>419</v>
      </c>
      <c r="N57" s="719" t="s">
        <v>584</v>
      </c>
      <c r="O57" s="719"/>
      <c r="P57" s="719"/>
      <c r="Q57" s="527"/>
      <c r="R57" s="527"/>
      <c r="S57" s="527"/>
      <c r="T57" s="527"/>
      <c r="U57" s="527"/>
      <c r="V57" s="527"/>
      <c r="W57" s="527"/>
      <c r="X57" s="527"/>
      <c r="Y57" s="527"/>
      <c r="Z57" s="527"/>
      <c r="AA57" s="527"/>
      <c r="AB57" s="527"/>
      <c r="AC57" s="527"/>
      <c r="AD57" s="527"/>
      <c r="AE57" s="527"/>
      <c r="AF57" s="579"/>
    </row>
    <row r="58" spans="1:32" ht="18.75" hidden="1" customHeight="1">
      <c r="A58" s="525"/>
      <c r="B58" s="486"/>
      <c r="C58" s="509"/>
      <c r="D58" s="525"/>
      <c r="E58" s="513"/>
      <c r="F58" s="525"/>
      <c r="G58" s="513"/>
      <c r="H58" s="723"/>
      <c r="I58" s="718"/>
      <c r="J58" s="720"/>
      <c r="K58" s="720"/>
      <c r="L58" s="720"/>
      <c r="M58" s="718"/>
      <c r="N58" s="720"/>
      <c r="O58" s="720"/>
      <c r="P58" s="720"/>
      <c r="Q58" s="531"/>
      <c r="R58" s="531"/>
      <c r="S58" s="531"/>
      <c r="T58" s="531"/>
      <c r="U58" s="531"/>
      <c r="V58" s="531"/>
      <c r="W58" s="531"/>
      <c r="X58" s="531"/>
      <c r="Y58" s="531"/>
      <c r="Z58" s="531"/>
      <c r="AA58" s="531"/>
      <c r="AB58" s="531"/>
      <c r="AC58" s="531"/>
      <c r="AD58" s="531"/>
      <c r="AE58" s="531"/>
      <c r="AF58" s="563"/>
    </row>
    <row r="59" spans="1:32" ht="18.75" hidden="1" customHeight="1">
      <c r="A59" s="507"/>
      <c r="B59" s="508"/>
      <c r="C59" s="509"/>
      <c r="D59" s="525"/>
      <c r="E59" s="513"/>
      <c r="F59" s="525"/>
      <c r="G59" s="513"/>
      <c r="H59" s="721" t="s">
        <v>570</v>
      </c>
      <c r="I59" s="717" t="s">
        <v>419</v>
      </c>
      <c r="J59" s="719" t="s">
        <v>583</v>
      </c>
      <c r="K59" s="719"/>
      <c r="L59" s="719"/>
      <c r="M59" s="717" t="s">
        <v>419</v>
      </c>
      <c r="N59" s="719" t="s">
        <v>584</v>
      </c>
      <c r="O59" s="719"/>
      <c r="P59" s="719"/>
      <c r="Q59" s="527"/>
      <c r="R59" s="527"/>
      <c r="S59" s="527"/>
      <c r="T59" s="527"/>
      <c r="U59" s="527"/>
      <c r="V59" s="527"/>
      <c r="W59" s="527"/>
      <c r="X59" s="527"/>
      <c r="Y59" s="527"/>
      <c r="Z59" s="527"/>
      <c r="AA59" s="527"/>
      <c r="AB59" s="527"/>
      <c r="AC59" s="527"/>
      <c r="AD59" s="527"/>
      <c r="AE59" s="527"/>
      <c r="AF59" s="579"/>
    </row>
    <row r="60" spans="1:32" ht="18.75" hidden="1" customHeight="1">
      <c r="A60" s="507"/>
      <c r="B60" s="508"/>
      <c r="C60" s="509"/>
      <c r="D60" s="525"/>
      <c r="E60" s="513"/>
      <c r="F60" s="525"/>
      <c r="G60" s="513"/>
      <c r="H60" s="722"/>
      <c r="I60" s="718"/>
      <c r="J60" s="720"/>
      <c r="K60" s="720"/>
      <c r="L60" s="720"/>
      <c r="M60" s="718"/>
      <c r="N60" s="720"/>
      <c r="O60" s="720"/>
      <c r="P60" s="720"/>
      <c r="Q60" s="531"/>
      <c r="R60" s="531"/>
      <c r="S60" s="531"/>
      <c r="T60" s="531"/>
      <c r="U60" s="531"/>
      <c r="V60" s="531"/>
      <c r="W60" s="531"/>
      <c r="X60" s="531"/>
      <c r="Y60" s="531"/>
      <c r="Z60" s="531"/>
      <c r="AA60" s="531"/>
      <c r="AB60" s="531"/>
      <c r="AC60" s="531"/>
      <c r="AD60" s="531"/>
      <c r="AE60" s="531"/>
      <c r="AF60" s="563"/>
    </row>
    <row r="61" spans="1:32" ht="18.75" hidden="1" customHeight="1">
      <c r="A61" s="507"/>
      <c r="B61" s="544"/>
      <c r="C61" s="545"/>
      <c r="D61" s="546"/>
      <c r="E61" s="513"/>
      <c r="F61" s="580"/>
      <c r="G61" s="513"/>
      <c r="H61" s="581" t="s">
        <v>572</v>
      </c>
      <c r="I61" s="582" t="s">
        <v>419</v>
      </c>
      <c r="J61" s="516" t="s">
        <v>423</v>
      </c>
      <c r="K61" s="516"/>
      <c r="L61" s="572" t="s">
        <v>419</v>
      </c>
      <c r="M61" s="516" t="s">
        <v>424</v>
      </c>
      <c r="N61" s="516"/>
      <c r="O61" s="565"/>
      <c r="P61" s="516"/>
      <c r="Q61" s="531"/>
      <c r="R61" s="531"/>
      <c r="S61" s="531"/>
      <c r="T61" s="531"/>
      <c r="U61" s="531"/>
      <c r="V61" s="531"/>
      <c r="W61" s="531"/>
      <c r="X61" s="531"/>
      <c r="Y61" s="583"/>
      <c r="Z61" s="538"/>
      <c r="AA61" s="538"/>
      <c r="AB61" s="538"/>
      <c r="AC61" s="583"/>
      <c r="AD61" s="538"/>
      <c r="AE61" s="538"/>
      <c r="AF61" s="524"/>
    </row>
    <row r="62" spans="1:32" ht="18.75" customHeight="1">
      <c r="A62" s="492"/>
      <c r="B62" s="493"/>
      <c r="C62" s="494"/>
      <c r="D62" s="495"/>
      <c r="E62" s="496"/>
      <c r="F62" s="497"/>
      <c r="G62" s="506"/>
      <c r="H62" s="584" t="s">
        <v>80</v>
      </c>
      <c r="I62" s="574" t="s">
        <v>419</v>
      </c>
      <c r="J62" s="585" t="s">
        <v>423</v>
      </c>
      <c r="K62" s="585"/>
      <c r="L62" s="586"/>
      <c r="M62" s="587" t="s">
        <v>419</v>
      </c>
      <c r="N62" s="585" t="s">
        <v>432</v>
      </c>
      <c r="O62" s="585"/>
      <c r="P62" s="586"/>
      <c r="Q62" s="587" t="s">
        <v>419</v>
      </c>
      <c r="R62" s="575" t="s">
        <v>433</v>
      </c>
      <c r="S62" s="575"/>
      <c r="T62" s="575"/>
      <c r="U62" s="575"/>
      <c r="V62" s="585"/>
      <c r="W62" s="585"/>
      <c r="X62" s="585"/>
      <c r="Y62" s="585"/>
      <c r="Z62" s="585"/>
      <c r="AA62" s="585"/>
      <c r="AB62" s="585"/>
      <c r="AC62" s="585"/>
      <c r="AD62" s="585"/>
      <c r="AE62" s="585"/>
      <c r="AF62" s="588"/>
    </row>
    <row r="63" spans="1:32" ht="18.75" customHeight="1">
      <c r="A63" s="507"/>
      <c r="B63" s="508"/>
      <c r="C63" s="509"/>
      <c r="D63" s="510"/>
      <c r="E63" s="513"/>
      <c r="F63" s="525"/>
      <c r="G63" s="524"/>
      <c r="H63" s="561" t="s">
        <v>560</v>
      </c>
      <c r="I63" s="486" t="s">
        <v>419</v>
      </c>
      <c r="J63" s="523" t="s">
        <v>420</v>
      </c>
      <c r="K63" s="523"/>
      <c r="L63" s="564"/>
      <c r="M63" s="486" t="s">
        <v>419</v>
      </c>
      <c r="N63" s="523" t="s">
        <v>421</v>
      </c>
      <c r="O63" s="523"/>
      <c r="P63" s="518"/>
      <c r="Q63" s="572"/>
      <c r="R63" s="565"/>
      <c r="S63" s="531"/>
      <c r="T63" s="531"/>
      <c r="U63" s="531"/>
      <c r="V63" s="531"/>
      <c r="W63" s="531"/>
      <c r="X63" s="531"/>
      <c r="Y63" s="565"/>
      <c r="Z63" s="516"/>
      <c r="AA63" s="516"/>
      <c r="AB63" s="589"/>
      <c r="AC63" s="589"/>
      <c r="AD63" s="516"/>
      <c r="AE63" s="516"/>
      <c r="AF63" s="590"/>
    </row>
    <row r="64" spans="1:32" ht="18.75" customHeight="1">
      <c r="A64" s="507"/>
      <c r="B64" s="508"/>
      <c r="C64" s="509"/>
      <c r="D64" s="510"/>
      <c r="E64" s="513"/>
      <c r="F64" s="525"/>
      <c r="G64" s="524"/>
      <c r="H64" s="514" t="s">
        <v>434</v>
      </c>
      <c r="I64" s="582" t="s">
        <v>419</v>
      </c>
      <c r="J64" s="516" t="s">
        <v>420</v>
      </c>
      <c r="K64" s="516"/>
      <c r="L64" s="518"/>
      <c r="M64" s="572" t="s">
        <v>419</v>
      </c>
      <c r="N64" s="516" t="s">
        <v>421</v>
      </c>
      <c r="O64" s="572"/>
      <c r="P64" s="564"/>
      <c r="Q64" s="486"/>
      <c r="R64" s="487"/>
      <c r="S64" s="531"/>
      <c r="T64" s="531"/>
      <c r="U64" s="531"/>
      <c r="V64" s="531"/>
      <c r="W64" s="531"/>
      <c r="X64" s="565"/>
      <c r="Y64" s="487"/>
      <c r="Z64" s="523"/>
      <c r="AA64" s="523"/>
      <c r="AB64" s="538"/>
      <c r="AC64" s="591"/>
      <c r="AD64" s="523"/>
      <c r="AE64" s="523"/>
      <c r="AF64" s="524"/>
    </row>
    <row r="65" spans="1:32" ht="18.75" customHeight="1">
      <c r="A65" s="507"/>
      <c r="B65" s="508"/>
      <c r="C65" s="509"/>
      <c r="D65" s="510"/>
      <c r="E65" s="513"/>
      <c r="F65" s="525"/>
      <c r="G65" s="524"/>
      <c r="H65" s="567" t="s">
        <v>573</v>
      </c>
      <c r="I65" s="582" t="s">
        <v>419</v>
      </c>
      <c r="J65" s="516" t="s">
        <v>423</v>
      </c>
      <c r="K65" s="516"/>
      <c r="L65" s="572" t="s">
        <v>419</v>
      </c>
      <c r="M65" s="516" t="s">
        <v>424</v>
      </c>
      <c r="N65" s="565"/>
      <c r="O65" s="516"/>
      <c r="P65" s="516"/>
      <c r="Q65" s="516"/>
      <c r="R65" s="516"/>
      <c r="S65" s="516"/>
      <c r="T65" s="516"/>
      <c r="U65" s="516"/>
      <c r="V65" s="516"/>
      <c r="W65" s="516"/>
      <c r="X65" s="516"/>
      <c r="Y65" s="516"/>
      <c r="Z65" s="516"/>
      <c r="AA65" s="516"/>
      <c r="AB65" s="516"/>
      <c r="AC65" s="516"/>
      <c r="AD65" s="516"/>
      <c r="AE65" s="516"/>
      <c r="AF65" s="535"/>
    </row>
    <row r="66" spans="1:32" ht="18.75" customHeight="1">
      <c r="A66" s="522" t="s">
        <v>419</v>
      </c>
      <c r="B66" s="508" t="s">
        <v>575</v>
      </c>
      <c r="C66" s="509" t="s">
        <v>585</v>
      </c>
      <c r="D66" s="510"/>
      <c r="E66" s="513"/>
      <c r="F66" s="525"/>
      <c r="G66" s="524"/>
      <c r="H66" s="570" t="s">
        <v>574</v>
      </c>
      <c r="I66" s="582" t="s">
        <v>419</v>
      </c>
      <c r="J66" s="516" t="s">
        <v>423</v>
      </c>
      <c r="K66" s="516"/>
      <c r="L66" s="572" t="s">
        <v>419</v>
      </c>
      <c r="M66" s="516" t="s">
        <v>424</v>
      </c>
      <c r="N66" s="565"/>
      <c r="O66" s="516"/>
      <c r="P66" s="516"/>
      <c r="Q66" s="516"/>
      <c r="R66" s="516"/>
      <c r="S66" s="516"/>
      <c r="T66" s="516"/>
      <c r="U66" s="516"/>
      <c r="V66" s="516"/>
      <c r="W66" s="516"/>
      <c r="X66" s="516"/>
      <c r="Y66" s="516"/>
      <c r="Z66" s="516"/>
      <c r="AA66" s="516"/>
      <c r="AB66" s="516"/>
      <c r="AC66" s="516"/>
      <c r="AD66" s="516"/>
      <c r="AE66" s="516"/>
      <c r="AF66" s="535"/>
    </row>
    <row r="67" spans="1:32" ht="18.75" customHeight="1">
      <c r="A67" s="507"/>
      <c r="B67" s="508"/>
      <c r="C67" s="509"/>
      <c r="D67" s="510"/>
      <c r="E67" s="513"/>
      <c r="F67" s="525"/>
      <c r="G67" s="524"/>
      <c r="H67" s="567" t="s">
        <v>586</v>
      </c>
      <c r="I67" s="582" t="s">
        <v>419</v>
      </c>
      <c r="J67" s="516" t="s">
        <v>423</v>
      </c>
      <c r="K67" s="516"/>
      <c r="L67" s="572" t="s">
        <v>419</v>
      </c>
      <c r="M67" s="516" t="s">
        <v>424</v>
      </c>
      <c r="N67" s="565"/>
      <c r="O67" s="516"/>
      <c r="P67" s="516"/>
      <c r="Q67" s="516"/>
      <c r="R67" s="516"/>
      <c r="S67" s="516"/>
      <c r="T67" s="516"/>
      <c r="U67" s="516"/>
      <c r="V67" s="516"/>
      <c r="W67" s="516"/>
      <c r="X67" s="516"/>
      <c r="Y67" s="516"/>
      <c r="Z67" s="516"/>
      <c r="AA67" s="516"/>
      <c r="AB67" s="516"/>
      <c r="AC67" s="516"/>
      <c r="AD67" s="516"/>
      <c r="AE67" s="516"/>
      <c r="AF67" s="535"/>
    </row>
    <row r="68" spans="1:32" ht="18.75" customHeight="1">
      <c r="A68" s="507"/>
      <c r="B68" s="508"/>
      <c r="C68" s="509"/>
      <c r="D68" s="510"/>
      <c r="E68" s="513"/>
      <c r="F68" s="525"/>
      <c r="G68" s="524"/>
      <c r="H68" s="573" t="s">
        <v>89</v>
      </c>
      <c r="I68" s="582" t="s">
        <v>419</v>
      </c>
      <c r="J68" s="516" t="s">
        <v>423</v>
      </c>
      <c r="K68" s="516"/>
      <c r="L68" s="572" t="s">
        <v>419</v>
      </c>
      <c r="M68" s="516" t="s">
        <v>424</v>
      </c>
      <c r="N68" s="565"/>
      <c r="O68" s="516"/>
      <c r="P68" s="516"/>
      <c r="Q68" s="516"/>
      <c r="R68" s="516"/>
      <c r="S68" s="516"/>
      <c r="T68" s="516"/>
      <c r="U68" s="516"/>
      <c r="V68" s="516"/>
      <c r="W68" s="516"/>
      <c r="X68" s="516"/>
      <c r="Y68" s="516"/>
      <c r="Z68" s="516"/>
      <c r="AA68" s="516"/>
      <c r="AB68" s="516"/>
      <c r="AC68" s="516"/>
      <c r="AD68" s="516"/>
      <c r="AE68" s="516"/>
      <c r="AF68" s="535"/>
    </row>
    <row r="69" spans="1:32" ht="18.75" customHeight="1">
      <c r="A69" s="507"/>
      <c r="B69" s="508"/>
      <c r="C69" s="509"/>
      <c r="D69" s="510"/>
      <c r="E69" s="513"/>
      <c r="F69" s="525"/>
      <c r="G69" s="524"/>
      <c r="H69" s="573" t="s">
        <v>581</v>
      </c>
      <c r="I69" s="582" t="s">
        <v>419</v>
      </c>
      <c r="J69" s="516" t="s">
        <v>423</v>
      </c>
      <c r="K69" s="516"/>
      <c r="L69" s="572" t="s">
        <v>419</v>
      </c>
      <c r="M69" s="516" t="s">
        <v>426</v>
      </c>
      <c r="N69" s="516"/>
      <c r="O69" s="572" t="s">
        <v>419</v>
      </c>
      <c r="P69" s="516" t="s">
        <v>427</v>
      </c>
      <c r="Q69" s="565"/>
      <c r="R69" s="565"/>
      <c r="S69" s="565"/>
      <c r="T69" s="516"/>
      <c r="U69" s="516"/>
      <c r="V69" s="516"/>
      <c r="W69" s="516"/>
      <c r="X69" s="516"/>
      <c r="Y69" s="516"/>
      <c r="Z69" s="516"/>
      <c r="AA69" s="516"/>
      <c r="AB69" s="516"/>
      <c r="AC69" s="516"/>
      <c r="AD69" s="516"/>
      <c r="AE69" s="516"/>
      <c r="AF69" s="535"/>
    </row>
    <row r="70" spans="1:32" ht="18.75" customHeight="1">
      <c r="A70" s="543"/>
      <c r="B70" s="544"/>
      <c r="C70" s="545"/>
      <c r="D70" s="546"/>
      <c r="E70" s="549"/>
      <c r="F70" s="580"/>
      <c r="G70" s="559"/>
      <c r="H70" s="592" t="s">
        <v>95</v>
      </c>
      <c r="I70" s="593" t="s">
        <v>419</v>
      </c>
      <c r="J70" s="534" t="s">
        <v>423</v>
      </c>
      <c r="K70" s="534"/>
      <c r="L70" s="594" t="s">
        <v>419</v>
      </c>
      <c r="M70" s="534" t="s">
        <v>424</v>
      </c>
      <c r="N70" s="595"/>
      <c r="O70" s="534"/>
      <c r="P70" s="534"/>
      <c r="Q70" s="534"/>
      <c r="R70" s="534"/>
      <c r="S70" s="534"/>
      <c r="T70" s="534"/>
      <c r="U70" s="534"/>
      <c r="V70" s="534"/>
      <c r="W70" s="534"/>
      <c r="X70" s="534"/>
      <c r="Y70" s="534"/>
      <c r="Z70" s="534"/>
      <c r="AA70" s="534"/>
      <c r="AB70" s="534"/>
      <c r="AC70" s="534"/>
      <c r="AD70" s="534"/>
      <c r="AE70" s="534"/>
      <c r="AF70" s="596"/>
    </row>
    <row r="71" spans="1:32" ht="8.25" customHeight="1">
      <c r="A71" s="597"/>
      <c r="B71" s="597"/>
      <c r="C71" s="487"/>
      <c r="D71" s="487"/>
      <c r="E71" s="487"/>
      <c r="F71" s="487"/>
      <c r="G71" s="523"/>
      <c r="H71" s="523"/>
      <c r="I71" s="523"/>
      <c r="J71" s="523"/>
      <c r="K71" s="523"/>
      <c r="L71" s="523"/>
      <c r="M71" s="523"/>
      <c r="N71" s="523"/>
      <c r="O71" s="523"/>
      <c r="P71" s="523"/>
      <c r="Q71" s="523"/>
      <c r="R71" s="523"/>
      <c r="S71" s="523"/>
      <c r="T71" s="523"/>
      <c r="U71" s="523"/>
      <c r="V71" s="523"/>
      <c r="W71" s="523"/>
      <c r="X71" s="523"/>
      <c r="Y71" s="523"/>
      <c r="Z71" s="523"/>
      <c r="AA71" s="523"/>
      <c r="AB71" s="523"/>
      <c r="AC71" s="487"/>
      <c r="AD71" s="487"/>
      <c r="AE71" s="487"/>
      <c r="AF71" s="487"/>
    </row>
    <row r="72" spans="1:32" ht="20.25" customHeight="1">
      <c r="A72" s="598"/>
      <c r="B72" s="598"/>
      <c r="C72" s="523" t="s">
        <v>94</v>
      </c>
      <c r="D72" s="523"/>
      <c r="E72" s="597"/>
      <c r="F72" s="597"/>
      <c r="G72" s="597"/>
      <c r="H72" s="597"/>
      <c r="I72" s="597"/>
      <c r="J72" s="597"/>
      <c r="K72" s="597"/>
      <c r="L72" s="597"/>
      <c r="M72" s="597"/>
      <c r="N72" s="597"/>
      <c r="O72" s="597"/>
      <c r="P72" s="597"/>
      <c r="Q72" s="597"/>
      <c r="R72" s="597"/>
      <c r="S72" s="597"/>
      <c r="T72" s="597"/>
      <c r="U72" s="597"/>
      <c r="V72" s="597"/>
      <c r="W72" s="487"/>
      <c r="X72" s="487"/>
      <c r="Y72" s="487"/>
      <c r="Z72" s="487"/>
      <c r="AA72" s="487"/>
      <c r="AB72" s="487"/>
      <c r="AC72" s="487"/>
      <c r="AD72" s="487"/>
      <c r="AE72" s="487"/>
      <c r="AF72" s="487"/>
    </row>
    <row r="99" spans="12:12" ht="20.25" customHeight="1">
      <c r="L99" s="599"/>
    </row>
  </sheetData>
  <mergeCells count="89">
    <mergeCell ref="R10:R11"/>
    <mergeCell ref="S10:S11"/>
    <mergeCell ref="M54:M55"/>
    <mergeCell ref="N54:P55"/>
    <mergeCell ref="AI3:AJ4"/>
    <mergeCell ref="Q54:Q55"/>
    <mergeCell ref="R54:R55"/>
    <mergeCell ref="S54:S55"/>
    <mergeCell ref="T54:T55"/>
    <mergeCell ref="S50:S51"/>
    <mergeCell ref="T50:T51"/>
    <mergeCell ref="Q52:Q53"/>
    <mergeCell ref="R52:R53"/>
    <mergeCell ref="S52:S53"/>
    <mergeCell ref="T52:T53"/>
    <mergeCell ref="R14:R15"/>
    <mergeCell ref="S14:S15"/>
    <mergeCell ref="T14:T15"/>
    <mergeCell ref="M50:M51"/>
    <mergeCell ref="N50:P51"/>
    <mergeCell ref="Q50:Q51"/>
    <mergeCell ref="R50:R51"/>
    <mergeCell ref="H52:H53"/>
    <mergeCell ref="I52:I53"/>
    <mergeCell ref="J52:L53"/>
    <mergeCell ref="M52:M53"/>
    <mergeCell ref="N52:P53"/>
    <mergeCell ref="N17:P18"/>
    <mergeCell ref="H19:H20"/>
    <mergeCell ref="I19:I20"/>
    <mergeCell ref="J19:L20"/>
    <mergeCell ref="M19:M20"/>
    <mergeCell ref="N19:P20"/>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Q14:Q15"/>
    <mergeCell ref="A43:AF43"/>
    <mergeCell ref="S45:V45"/>
    <mergeCell ref="A47:C47"/>
    <mergeCell ref="D47:E47"/>
    <mergeCell ref="F47:G47"/>
    <mergeCell ref="H47:AF47"/>
    <mergeCell ref="H14:H15"/>
    <mergeCell ref="I14:I15"/>
    <mergeCell ref="J14:L15"/>
    <mergeCell ref="M14:M15"/>
    <mergeCell ref="N14:P15"/>
    <mergeCell ref="H17:H18"/>
    <mergeCell ref="I17:I18"/>
    <mergeCell ref="J17:L18"/>
    <mergeCell ref="M17:M18"/>
    <mergeCell ref="H50:H51"/>
    <mergeCell ref="I50:I51"/>
    <mergeCell ref="H57:H58"/>
    <mergeCell ref="I57:I58"/>
    <mergeCell ref="J57:L58"/>
    <mergeCell ref="J50:L51"/>
    <mergeCell ref="H54:H55"/>
    <mergeCell ref="I54:I55"/>
    <mergeCell ref="J54:L55"/>
    <mergeCell ref="M57:M58"/>
    <mergeCell ref="N57:P58"/>
    <mergeCell ref="H59:H60"/>
    <mergeCell ref="I59:I60"/>
    <mergeCell ref="J59:L60"/>
    <mergeCell ref="M59:M60"/>
    <mergeCell ref="N59:P60"/>
  </mergeCells>
  <phoneticPr fontId="2"/>
  <hyperlinks>
    <hyperlink ref="AI3" location="添付書類一覧!A1" display="添付書類一覧に戻る" xr:uid="{42304241-C62C-48BD-929D-EED64325EABC}"/>
  </hyperlink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5CF76560-3E47-422D-A70C-36EB8EAA04FA}">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O65567:O65568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O131103:O131104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O196639:O196640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O262175:O262176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O327711:O327712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O393247:O393248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O458783:O458784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O524319:O524320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O589855:O589856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O655391:O655392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O720927:O720928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O786463:O786464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O851999:O852000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O917535:O917536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O983071:O983072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I65559:I65569 JE65559:JE65569 TA65559:TA65569 ACW65559:ACW65569 AMS65559:AMS65569 AWO65559:AWO65569 BGK65559:BGK65569 BQG65559:BQG65569 CAC65559:CAC65569 CJY65559:CJY65569 CTU65559:CTU65569 DDQ65559:DDQ65569 DNM65559:DNM65569 DXI65559:DXI65569 EHE65559:EHE65569 ERA65559:ERA65569 FAW65559:FAW65569 FKS65559:FKS65569 FUO65559:FUO65569 GEK65559:GEK65569 GOG65559:GOG65569 GYC65559:GYC65569 HHY65559:HHY65569 HRU65559:HRU65569 IBQ65559:IBQ65569 ILM65559:ILM65569 IVI65559:IVI65569 JFE65559:JFE65569 JPA65559:JPA65569 JYW65559:JYW65569 KIS65559:KIS65569 KSO65559:KSO65569 LCK65559:LCK65569 LMG65559:LMG65569 LWC65559:LWC65569 MFY65559:MFY65569 MPU65559:MPU65569 MZQ65559:MZQ65569 NJM65559:NJM65569 NTI65559:NTI65569 ODE65559:ODE65569 ONA65559:ONA65569 OWW65559:OWW65569 PGS65559:PGS65569 PQO65559:PQO65569 QAK65559:QAK65569 QKG65559:QKG65569 QUC65559:QUC65569 RDY65559:RDY65569 RNU65559:RNU65569 RXQ65559:RXQ65569 SHM65559:SHM65569 SRI65559:SRI65569 TBE65559:TBE65569 TLA65559:TLA65569 TUW65559:TUW65569 UES65559:UES65569 UOO65559:UOO65569 UYK65559:UYK65569 VIG65559:VIG65569 VSC65559:VSC65569 WBY65559:WBY65569 WLU65559:WLU65569 WVQ65559:WVQ65569 I131095:I131105 JE131095:JE131105 TA131095:TA131105 ACW131095:ACW131105 AMS131095:AMS131105 AWO131095:AWO131105 BGK131095:BGK131105 BQG131095:BQG131105 CAC131095:CAC131105 CJY131095:CJY131105 CTU131095:CTU131105 DDQ131095:DDQ131105 DNM131095:DNM131105 DXI131095:DXI131105 EHE131095:EHE131105 ERA131095:ERA131105 FAW131095:FAW131105 FKS131095:FKS131105 FUO131095:FUO131105 GEK131095:GEK131105 GOG131095:GOG131105 GYC131095:GYC131105 HHY131095:HHY131105 HRU131095:HRU131105 IBQ131095:IBQ131105 ILM131095:ILM131105 IVI131095:IVI131105 JFE131095:JFE131105 JPA131095:JPA131105 JYW131095:JYW131105 KIS131095:KIS131105 KSO131095:KSO131105 LCK131095:LCK131105 LMG131095:LMG131105 LWC131095:LWC131105 MFY131095:MFY131105 MPU131095:MPU131105 MZQ131095:MZQ131105 NJM131095:NJM131105 NTI131095:NTI131105 ODE131095:ODE131105 ONA131095:ONA131105 OWW131095:OWW131105 PGS131095:PGS131105 PQO131095:PQO131105 QAK131095:QAK131105 QKG131095:QKG131105 QUC131095:QUC131105 RDY131095:RDY131105 RNU131095:RNU131105 RXQ131095:RXQ131105 SHM131095:SHM131105 SRI131095:SRI131105 TBE131095:TBE131105 TLA131095:TLA131105 TUW131095:TUW131105 UES131095:UES131105 UOO131095:UOO131105 UYK131095:UYK131105 VIG131095:VIG131105 VSC131095:VSC131105 WBY131095:WBY131105 WLU131095:WLU131105 WVQ131095:WVQ131105 I196631:I196641 JE196631:JE196641 TA196631:TA196641 ACW196631:ACW196641 AMS196631:AMS196641 AWO196631:AWO196641 BGK196631:BGK196641 BQG196631:BQG196641 CAC196631:CAC196641 CJY196631:CJY196641 CTU196631:CTU196641 DDQ196631:DDQ196641 DNM196631:DNM196641 DXI196631:DXI196641 EHE196631:EHE196641 ERA196631:ERA196641 FAW196631:FAW196641 FKS196631:FKS196641 FUO196631:FUO196641 GEK196631:GEK196641 GOG196631:GOG196641 GYC196631:GYC196641 HHY196631:HHY196641 HRU196631:HRU196641 IBQ196631:IBQ196641 ILM196631:ILM196641 IVI196631:IVI196641 JFE196631:JFE196641 JPA196631:JPA196641 JYW196631:JYW196641 KIS196631:KIS196641 KSO196631:KSO196641 LCK196631:LCK196641 LMG196631:LMG196641 LWC196631:LWC196641 MFY196631:MFY196641 MPU196631:MPU196641 MZQ196631:MZQ196641 NJM196631:NJM196641 NTI196631:NTI196641 ODE196631:ODE196641 ONA196631:ONA196641 OWW196631:OWW196641 PGS196631:PGS196641 PQO196631:PQO196641 QAK196631:QAK196641 QKG196631:QKG196641 QUC196631:QUC196641 RDY196631:RDY196641 RNU196631:RNU196641 RXQ196631:RXQ196641 SHM196631:SHM196641 SRI196631:SRI196641 TBE196631:TBE196641 TLA196631:TLA196641 TUW196631:TUW196641 UES196631:UES196641 UOO196631:UOO196641 UYK196631:UYK196641 VIG196631:VIG196641 VSC196631:VSC196641 WBY196631:WBY196641 WLU196631:WLU196641 WVQ196631:WVQ196641 I262167:I262177 JE262167:JE262177 TA262167:TA262177 ACW262167:ACW262177 AMS262167:AMS262177 AWO262167:AWO262177 BGK262167:BGK262177 BQG262167:BQG262177 CAC262167:CAC262177 CJY262167:CJY262177 CTU262167:CTU262177 DDQ262167:DDQ262177 DNM262167:DNM262177 DXI262167:DXI262177 EHE262167:EHE262177 ERA262167:ERA262177 FAW262167:FAW262177 FKS262167:FKS262177 FUO262167:FUO262177 GEK262167:GEK262177 GOG262167:GOG262177 GYC262167:GYC262177 HHY262167:HHY262177 HRU262167:HRU262177 IBQ262167:IBQ262177 ILM262167:ILM262177 IVI262167:IVI262177 JFE262167:JFE262177 JPA262167:JPA262177 JYW262167:JYW262177 KIS262167:KIS262177 KSO262167:KSO262177 LCK262167:LCK262177 LMG262167:LMG262177 LWC262167:LWC262177 MFY262167:MFY262177 MPU262167:MPU262177 MZQ262167:MZQ262177 NJM262167:NJM262177 NTI262167:NTI262177 ODE262167:ODE262177 ONA262167:ONA262177 OWW262167:OWW262177 PGS262167:PGS262177 PQO262167:PQO262177 QAK262167:QAK262177 QKG262167:QKG262177 QUC262167:QUC262177 RDY262167:RDY262177 RNU262167:RNU262177 RXQ262167:RXQ262177 SHM262167:SHM262177 SRI262167:SRI262177 TBE262167:TBE262177 TLA262167:TLA262177 TUW262167:TUW262177 UES262167:UES262177 UOO262167:UOO262177 UYK262167:UYK262177 VIG262167:VIG262177 VSC262167:VSC262177 WBY262167:WBY262177 WLU262167:WLU262177 WVQ262167:WVQ262177 I327703:I327713 JE327703:JE327713 TA327703:TA327713 ACW327703:ACW327713 AMS327703:AMS327713 AWO327703:AWO327713 BGK327703:BGK327713 BQG327703:BQG327713 CAC327703:CAC327713 CJY327703:CJY327713 CTU327703:CTU327713 DDQ327703:DDQ327713 DNM327703:DNM327713 DXI327703:DXI327713 EHE327703:EHE327713 ERA327703:ERA327713 FAW327703:FAW327713 FKS327703:FKS327713 FUO327703:FUO327713 GEK327703:GEK327713 GOG327703:GOG327713 GYC327703:GYC327713 HHY327703:HHY327713 HRU327703:HRU327713 IBQ327703:IBQ327713 ILM327703:ILM327713 IVI327703:IVI327713 JFE327703:JFE327713 JPA327703:JPA327713 JYW327703:JYW327713 KIS327703:KIS327713 KSO327703:KSO327713 LCK327703:LCK327713 LMG327703:LMG327713 LWC327703:LWC327713 MFY327703:MFY327713 MPU327703:MPU327713 MZQ327703:MZQ327713 NJM327703:NJM327713 NTI327703:NTI327713 ODE327703:ODE327713 ONA327703:ONA327713 OWW327703:OWW327713 PGS327703:PGS327713 PQO327703:PQO327713 QAK327703:QAK327713 QKG327703:QKG327713 QUC327703:QUC327713 RDY327703:RDY327713 RNU327703:RNU327713 RXQ327703:RXQ327713 SHM327703:SHM327713 SRI327703:SRI327713 TBE327703:TBE327713 TLA327703:TLA327713 TUW327703:TUW327713 UES327703:UES327713 UOO327703:UOO327713 UYK327703:UYK327713 VIG327703:VIG327713 VSC327703:VSC327713 WBY327703:WBY327713 WLU327703:WLU327713 WVQ327703:WVQ327713 I393239:I393249 JE393239:JE393249 TA393239:TA393249 ACW393239:ACW393249 AMS393239:AMS393249 AWO393239:AWO393249 BGK393239:BGK393249 BQG393239:BQG393249 CAC393239:CAC393249 CJY393239:CJY393249 CTU393239:CTU393249 DDQ393239:DDQ393249 DNM393239:DNM393249 DXI393239:DXI393249 EHE393239:EHE393249 ERA393239:ERA393249 FAW393239:FAW393249 FKS393239:FKS393249 FUO393239:FUO393249 GEK393239:GEK393249 GOG393239:GOG393249 GYC393239:GYC393249 HHY393239:HHY393249 HRU393239:HRU393249 IBQ393239:IBQ393249 ILM393239:ILM393249 IVI393239:IVI393249 JFE393239:JFE393249 JPA393239:JPA393249 JYW393239:JYW393249 KIS393239:KIS393249 KSO393239:KSO393249 LCK393239:LCK393249 LMG393239:LMG393249 LWC393239:LWC393249 MFY393239:MFY393249 MPU393239:MPU393249 MZQ393239:MZQ393249 NJM393239:NJM393249 NTI393239:NTI393249 ODE393239:ODE393249 ONA393239:ONA393249 OWW393239:OWW393249 PGS393239:PGS393249 PQO393239:PQO393249 QAK393239:QAK393249 QKG393239:QKG393249 QUC393239:QUC393249 RDY393239:RDY393249 RNU393239:RNU393249 RXQ393239:RXQ393249 SHM393239:SHM393249 SRI393239:SRI393249 TBE393239:TBE393249 TLA393239:TLA393249 TUW393239:TUW393249 UES393239:UES393249 UOO393239:UOO393249 UYK393239:UYK393249 VIG393239:VIG393249 VSC393239:VSC393249 WBY393239:WBY393249 WLU393239:WLU393249 WVQ393239:WVQ393249 I458775:I458785 JE458775:JE458785 TA458775:TA458785 ACW458775:ACW458785 AMS458775:AMS458785 AWO458775:AWO458785 BGK458775:BGK458785 BQG458775:BQG458785 CAC458775:CAC458785 CJY458775:CJY458785 CTU458775:CTU458785 DDQ458775:DDQ458785 DNM458775:DNM458785 DXI458775:DXI458785 EHE458775:EHE458785 ERA458775:ERA458785 FAW458775:FAW458785 FKS458775:FKS458785 FUO458775:FUO458785 GEK458775:GEK458785 GOG458775:GOG458785 GYC458775:GYC458785 HHY458775:HHY458785 HRU458775:HRU458785 IBQ458775:IBQ458785 ILM458775:ILM458785 IVI458775:IVI458785 JFE458775:JFE458785 JPA458775:JPA458785 JYW458775:JYW458785 KIS458775:KIS458785 KSO458775:KSO458785 LCK458775:LCK458785 LMG458775:LMG458785 LWC458775:LWC458785 MFY458775:MFY458785 MPU458775:MPU458785 MZQ458775:MZQ458785 NJM458775:NJM458785 NTI458775:NTI458785 ODE458775:ODE458785 ONA458775:ONA458785 OWW458775:OWW458785 PGS458775:PGS458785 PQO458775:PQO458785 QAK458775:QAK458785 QKG458775:QKG458785 QUC458775:QUC458785 RDY458775:RDY458785 RNU458775:RNU458785 RXQ458775:RXQ458785 SHM458775:SHM458785 SRI458775:SRI458785 TBE458775:TBE458785 TLA458775:TLA458785 TUW458775:TUW458785 UES458775:UES458785 UOO458775:UOO458785 UYK458775:UYK458785 VIG458775:VIG458785 VSC458775:VSC458785 WBY458775:WBY458785 WLU458775:WLU458785 WVQ458775:WVQ458785 I524311:I524321 JE524311:JE524321 TA524311:TA524321 ACW524311:ACW524321 AMS524311:AMS524321 AWO524311:AWO524321 BGK524311:BGK524321 BQG524311:BQG524321 CAC524311:CAC524321 CJY524311:CJY524321 CTU524311:CTU524321 DDQ524311:DDQ524321 DNM524311:DNM524321 DXI524311:DXI524321 EHE524311:EHE524321 ERA524311:ERA524321 FAW524311:FAW524321 FKS524311:FKS524321 FUO524311:FUO524321 GEK524311:GEK524321 GOG524311:GOG524321 GYC524311:GYC524321 HHY524311:HHY524321 HRU524311:HRU524321 IBQ524311:IBQ524321 ILM524311:ILM524321 IVI524311:IVI524321 JFE524311:JFE524321 JPA524311:JPA524321 JYW524311:JYW524321 KIS524311:KIS524321 KSO524311:KSO524321 LCK524311:LCK524321 LMG524311:LMG524321 LWC524311:LWC524321 MFY524311:MFY524321 MPU524311:MPU524321 MZQ524311:MZQ524321 NJM524311:NJM524321 NTI524311:NTI524321 ODE524311:ODE524321 ONA524311:ONA524321 OWW524311:OWW524321 PGS524311:PGS524321 PQO524311:PQO524321 QAK524311:QAK524321 QKG524311:QKG524321 QUC524311:QUC524321 RDY524311:RDY524321 RNU524311:RNU524321 RXQ524311:RXQ524321 SHM524311:SHM524321 SRI524311:SRI524321 TBE524311:TBE524321 TLA524311:TLA524321 TUW524311:TUW524321 UES524311:UES524321 UOO524311:UOO524321 UYK524311:UYK524321 VIG524311:VIG524321 VSC524311:VSC524321 WBY524311:WBY524321 WLU524311:WLU524321 WVQ524311:WVQ524321 I589847:I589857 JE589847:JE589857 TA589847:TA589857 ACW589847:ACW589857 AMS589847:AMS589857 AWO589847:AWO589857 BGK589847:BGK589857 BQG589847:BQG589857 CAC589847:CAC589857 CJY589847:CJY589857 CTU589847:CTU589857 DDQ589847:DDQ589857 DNM589847:DNM589857 DXI589847:DXI589857 EHE589847:EHE589857 ERA589847:ERA589857 FAW589847:FAW589857 FKS589847:FKS589857 FUO589847:FUO589857 GEK589847:GEK589857 GOG589847:GOG589857 GYC589847:GYC589857 HHY589847:HHY589857 HRU589847:HRU589857 IBQ589847:IBQ589857 ILM589847:ILM589857 IVI589847:IVI589857 JFE589847:JFE589857 JPA589847:JPA589857 JYW589847:JYW589857 KIS589847:KIS589857 KSO589847:KSO589857 LCK589847:LCK589857 LMG589847:LMG589857 LWC589847:LWC589857 MFY589847:MFY589857 MPU589847:MPU589857 MZQ589847:MZQ589857 NJM589847:NJM589857 NTI589847:NTI589857 ODE589847:ODE589857 ONA589847:ONA589857 OWW589847:OWW589857 PGS589847:PGS589857 PQO589847:PQO589857 QAK589847:QAK589857 QKG589847:QKG589857 QUC589847:QUC589857 RDY589847:RDY589857 RNU589847:RNU589857 RXQ589847:RXQ589857 SHM589847:SHM589857 SRI589847:SRI589857 TBE589847:TBE589857 TLA589847:TLA589857 TUW589847:TUW589857 UES589847:UES589857 UOO589847:UOO589857 UYK589847:UYK589857 VIG589847:VIG589857 VSC589847:VSC589857 WBY589847:WBY589857 WLU589847:WLU589857 WVQ589847:WVQ589857 I655383:I655393 JE655383:JE655393 TA655383:TA655393 ACW655383:ACW655393 AMS655383:AMS655393 AWO655383:AWO655393 BGK655383:BGK655393 BQG655383:BQG655393 CAC655383:CAC655393 CJY655383:CJY655393 CTU655383:CTU655393 DDQ655383:DDQ655393 DNM655383:DNM655393 DXI655383:DXI655393 EHE655383:EHE655393 ERA655383:ERA655393 FAW655383:FAW655393 FKS655383:FKS655393 FUO655383:FUO655393 GEK655383:GEK655393 GOG655383:GOG655393 GYC655383:GYC655393 HHY655383:HHY655393 HRU655383:HRU655393 IBQ655383:IBQ655393 ILM655383:ILM655393 IVI655383:IVI655393 JFE655383:JFE655393 JPA655383:JPA655393 JYW655383:JYW655393 KIS655383:KIS655393 KSO655383:KSO655393 LCK655383:LCK655393 LMG655383:LMG655393 LWC655383:LWC655393 MFY655383:MFY655393 MPU655383:MPU655393 MZQ655383:MZQ655393 NJM655383:NJM655393 NTI655383:NTI655393 ODE655383:ODE655393 ONA655383:ONA655393 OWW655383:OWW655393 PGS655383:PGS655393 PQO655383:PQO655393 QAK655383:QAK655393 QKG655383:QKG655393 QUC655383:QUC655393 RDY655383:RDY655393 RNU655383:RNU655393 RXQ655383:RXQ655393 SHM655383:SHM655393 SRI655383:SRI655393 TBE655383:TBE655393 TLA655383:TLA655393 TUW655383:TUW655393 UES655383:UES655393 UOO655383:UOO655393 UYK655383:UYK655393 VIG655383:VIG655393 VSC655383:VSC655393 WBY655383:WBY655393 WLU655383:WLU655393 WVQ655383:WVQ655393 I720919:I720929 JE720919:JE720929 TA720919:TA720929 ACW720919:ACW720929 AMS720919:AMS720929 AWO720919:AWO720929 BGK720919:BGK720929 BQG720919:BQG720929 CAC720919:CAC720929 CJY720919:CJY720929 CTU720919:CTU720929 DDQ720919:DDQ720929 DNM720919:DNM720929 DXI720919:DXI720929 EHE720919:EHE720929 ERA720919:ERA720929 FAW720919:FAW720929 FKS720919:FKS720929 FUO720919:FUO720929 GEK720919:GEK720929 GOG720919:GOG720929 GYC720919:GYC720929 HHY720919:HHY720929 HRU720919:HRU720929 IBQ720919:IBQ720929 ILM720919:ILM720929 IVI720919:IVI720929 JFE720919:JFE720929 JPA720919:JPA720929 JYW720919:JYW720929 KIS720919:KIS720929 KSO720919:KSO720929 LCK720919:LCK720929 LMG720919:LMG720929 LWC720919:LWC720929 MFY720919:MFY720929 MPU720919:MPU720929 MZQ720919:MZQ720929 NJM720919:NJM720929 NTI720919:NTI720929 ODE720919:ODE720929 ONA720919:ONA720929 OWW720919:OWW720929 PGS720919:PGS720929 PQO720919:PQO720929 QAK720919:QAK720929 QKG720919:QKG720929 QUC720919:QUC720929 RDY720919:RDY720929 RNU720919:RNU720929 RXQ720919:RXQ720929 SHM720919:SHM720929 SRI720919:SRI720929 TBE720919:TBE720929 TLA720919:TLA720929 TUW720919:TUW720929 UES720919:UES720929 UOO720919:UOO720929 UYK720919:UYK720929 VIG720919:VIG720929 VSC720919:VSC720929 WBY720919:WBY720929 WLU720919:WLU720929 WVQ720919:WVQ720929 I786455:I786465 JE786455:JE786465 TA786455:TA786465 ACW786455:ACW786465 AMS786455:AMS786465 AWO786455:AWO786465 BGK786455:BGK786465 BQG786455:BQG786465 CAC786455:CAC786465 CJY786455:CJY786465 CTU786455:CTU786465 DDQ786455:DDQ786465 DNM786455:DNM786465 DXI786455:DXI786465 EHE786455:EHE786465 ERA786455:ERA786465 FAW786455:FAW786465 FKS786455:FKS786465 FUO786455:FUO786465 GEK786455:GEK786465 GOG786455:GOG786465 GYC786455:GYC786465 HHY786455:HHY786465 HRU786455:HRU786465 IBQ786455:IBQ786465 ILM786455:ILM786465 IVI786455:IVI786465 JFE786455:JFE786465 JPA786455:JPA786465 JYW786455:JYW786465 KIS786455:KIS786465 KSO786455:KSO786465 LCK786455:LCK786465 LMG786455:LMG786465 LWC786455:LWC786465 MFY786455:MFY786465 MPU786455:MPU786465 MZQ786455:MZQ786465 NJM786455:NJM786465 NTI786455:NTI786465 ODE786455:ODE786465 ONA786455:ONA786465 OWW786455:OWW786465 PGS786455:PGS786465 PQO786455:PQO786465 QAK786455:QAK786465 QKG786455:QKG786465 QUC786455:QUC786465 RDY786455:RDY786465 RNU786455:RNU786465 RXQ786455:RXQ786465 SHM786455:SHM786465 SRI786455:SRI786465 TBE786455:TBE786465 TLA786455:TLA786465 TUW786455:TUW786465 UES786455:UES786465 UOO786455:UOO786465 UYK786455:UYK786465 VIG786455:VIG786465 VSC786455:VSC786465 WBY786455:WBY786465 WLU786455:WLU786465 WVQ786455:WVQ786465 I851991:I852001 JE851991:JE852001 TA851991:TA852001 ACW851991:ACW852001 AMS851991:AMS852001 AWO851991:AWO852001 BGK851991:BGK852001 BQG851991:BQG852001 CAC851991:CAC852001 CJY851991:CJY852001 CTU851991:CTU852001 DDQ851991:DDQ852001 DNM851991:DNM852001 DXI851991:DXI852001 EHE851991:EHE852001 ERA851991:ERA852001 FAW851991:FAW852001 FKS851991:FKS852001 FUO851991:FUO852001 GEK851991:GEK852001 GOG851991:GOG852001 GYC851991:GYC852001 HHY851991:HHY852001 HRU851991:HRU852001 IBQ851991:IBQ852001 ILM851991:ILM852001 IVI851991:IVI852001 JFE851991:JFE852001 JPA851991:JPA852001 JYW851991:JYW852001 KIS851991:KIS852001 KSO851991:KSO852001 LCK851991:LCK852001 LMG851991:LMG852001 LWC851991:LWC852001 MFY851991:MFY852001 MPU851991:MPU852001 MZQ851991:MZQ852001 NJM851991:NJM852001 NTI851991:NTI852001 ODE851991:ODE852001 ONA851991:ONA852001 OWW851991:OWW852001 PGS851991:PGS852001 PQO851991:PQO852001 QAK851991:QAK852001 QKG851991:QKG852001 QUC851991:QUC852001 RDY851991:RDY852001 RNU851991:RNU852001 RXQ851991:RXQ852001 SHM851991:SHM852001 SRI851991:SRI852001 TBE851991:TBE852001 TLA851991:TLA852001 TUW851991:TUW852001 UES851991:UES852001 UOO851991:UOO852001 UYK851991:UYK852001 VIG851991:VIG852001 VSC851991:VSC852001 WBY851991:WBY852001 WLU851991:WLU852001 WVQ851991:WVQ852001 I917527:I917537 JE917527:JE917537 TA917527:TA917537 ACW917527:ACW917537 AMS917527:AMS917537 AWO917527:AWO917537 BGK917527:BGK917537 BQG917527:BQG917537 CAC917527:CAC917537 CJY917527:CJY917537 CTU917527:CTU917537 DDQ917527:DDQ917537 DNM917527:DNM917537 DXI917527:DXI917537 EHE917527:EHE917537 ERA917527:ERA917537 FAW917527:FAW917537 FKS917527:FKS917537 FUO917527:FUO917537 GEK917527:GEK917537 GOG917527:GOG917537 GYC917527:GYC917537 HHY917527:HHY917537 HRU917527:HRU917537 IBQ917527:IBQ917537 ILM917527:ILM917537 IVI917527:IVI917537 JFE917527:JFE917537 JPA917527:JPA917537 JYW917527:JYW917537 KIS917527:KIS917537 KSO917527:KSO917537 LCK917527:LCK917537 LMG917527:LMG917537 LWC917527:LWC917537 MFY917527:MFY917537 MPU917527:MPU917537 MZQ917527:MZQ917537 NJM917527:NJM917537 NTI917527:NTI917537 ODE917527:ODE917537 ONA917527:ONA917537 OWW917527:OWW917537 PGS917527:PGS917537 PQO917527:PQO917537 QAK917527:QAK917537 QKG917527:QKG917537 QUC917527:QUC917537 RDY917527:RDY917537 RNU917527:RNU917537 RXQ917527:RXQ917537 SHM917527:SHM917537 SRI917527:SRI917537 TBE917527:TBE917537 TLA917527:TLA917537 TUW917527:TUW917537 UES917527:UES917537 UOO917527:UOO917537 UYK917527:UYK917537 VIG917527:VIG917537 VSC917527:VSC917537 WBY917527:WBY917537 WLU917527:WLU917537 WVQ917527:WVQ917537 I983063:I983073 JE983063:JE983073 TA983063:TA983073 ACW983063:ACW983073 AMS983063:AMS983073 AWO983063:AWO983073 BGK983063:BGK983073 BQG983063:BQG983073 CAC983063:CAC983073 CJY983063:CJY983073 CTU983063:CTU983073 DDQ983063:DDQ983073 DNM983063:DNM983073 DXI983063:DXI983073 EHE983063:EHE983073 ERA983063:ERA983073 FAW983063:FAW983073 FKS983063:FKS983073 FUO983063:FUO983073 GEK983063:GEK983073 GOG983063:GOG983073 GYC983063:GYC983073 HHY983063:HHY983073 HRU983063:HRU983073 IBQ983063:IBQ983073 ILM983063:ILM983073 IVI983063:IVI983073 JFE983063:JFE983073 JPA983063:JPA983073 JYW983063:JYW983073 KIS983063:KIS983073 KSO983063:KSO983073 LCK983063:LCK983073 LMG983063:LMG983073 LWC983063:LWC983073 MFY983063:MFY983073 MPU983063:MPU983073 MZQ983063:MZQ983073 NJM983063:NJM983073 NTI983063:NTI983073 ODE983063:ODE983073 ONA983063:ONA983073 OWW983063:OWW983073 PGS983063:PGS983073 PQO983063:PQO983073 QAK983063:QAK983073 QKG983063:QKG983073 QUC983063:QUC983073 RDY983063:RDY983073 RNU983063:RNU983073 RXQ983063:RXQ983073 SHM983063:SHM983073 SRI983063:SRI983073 TBE983063:TBE983073 TLA983063:TLA983073 TUW983063:TUW983073 UES983063:UES983073 UOO983063:UOO983073 UYK983063:UYK983073 VIG983063:VIG983073 VSC983063:VSC983073 WBY983063:WBY983073 WLU983063:WLU983073 WVQ983063:WVQ983073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L65562:L65570 JH65562:JH65570 TD65562:TD65570 ACZ65562:ACZ65570 AMV65562:AMV65570 AWR65562:AWR65570 BGN65562:BGN65570 BQJ65562:BQJ65570 CAF65562:CAF65570 CKB65562:CKB65570 CTX65562:CTX65570 DDT65562:DDT65570 DNP65562:DNP65570 DXL65562:DXL65570 EHH65562:EHH65570 ERD65562:ERD65570 FAZ65562:FAZ65570 FKV65562:FKV65570 FUR65562:FUR65570 GEN65562:GEN65570 GOJ65562:GOJ65570 GYF65562:GYF65570 HIB65562:HIB65570 HRX65562:HRX65570 IBT65562:IBT65570 ILP65562:ILP65570 IVL65562:IVL65570 JFH65562:JFH65570 JPD65562:JPD65570 JYZ65562:JYZ65570 KIV65562:KIV65570 KSR65562:KSR65570 LCN65562:LCN65570 LMJ65562:LMJ65570 LWF65562:LWF65570 MGB65562:MGB65570 MPX65562:MPX65570 MZT65562:MZT65570 NJP65562:NJP65570 NTL65562:NTL65570 ODH65562:ODH65570 OND65562:OND65570 OWZ65562:OWZ65570 PGV65562:PGV65570 PQR65562:PQR65570 QAN65562:QAN65570 QKJ65562:QKJ65570 QUF65562:QUF65570 REB65562:REB65570 RNX65562:RNX65570 RXT65562:RXT65570 SHP65562:SHP65570 SRL65562:SRL65570 TBH65562:TBH65570 TLD65562:TLD65570 TUZ65562:TUZ65570 UEV65562:UEV65570 UOR65562:UOR65570 UYN65562:UYN65570 VIJ65562:VIJ65570 VSF65562:VSF65570 WCB65562:WCB65570 WLX65562:WLX65570 WVT65562:WVT65570 L131098:L131106 JH131098:JH131106 TD131098:TD131106 ACZ131098:ACZ131106 AMV131098:AMV131106 AWR131098:AWR131106 BGN131098:BGN131106 BQJ131098:BQJ131106 CAF131098:CAF131106 CKB131098:CKB131106 CTX131098:CTX131106 DDT131098:DDT131106 DNP131098:DNP131106 DXL131098:DXL131106 EHH131098:EHH131106 ERD131098:ERD131106 FAZ131098:FAZ131106 FKV131098:FKV131106 FUR131098:FUR131106 GEN131098:GEN131106 GOJ131098:GOJ131106 GYF131098:GYF131106 HIB131098:HIB131106 HRX131098:HRX131106 IBT131098:IBT131106 ILP131098:ILP131106 IVL131098:IVL131106 JFH131098:JFH131106 JPD131098:JPD131106 JYZ131098:JYZ131106 KIV131098:KIV131106 KSR131098:KSR131106 LCN131098:LCN131106 LMJ131098:LMJ131106 LWF131098:LWF131106 MGB131098:MGB131106 MPX131098:MPX131106 MZT131098:MZT131106 NJP131098:NJP131106 NTL131098:NTL131106 ODH131098:ODH131106 OND131098:OND131106 OWZ131098:OWZ131106 PGV131098:PGV131106 PQR131098:PQR131106 QAN131098:QAN131106 QKJ131098:QKJ131106 QUF131098:QUF131106 REB131098:REB131106 RNX131098:RNX131106 RXT131098:RXT131106 SHP131098:SHP131106 SRL131098:SRL131106 TBH131098:TBH131106 TLD131098:TLD131106 TUZ131098:TUZ131106 UEV131098:UEV131106 UOR131098:UOR131106 UYN131098:UYN131106 VIJ131098:VIJ131106 VSF131098:VSF131106 WCB131098:WCB131106 WLX131098:WLX131106 WVT131098:WVT131106 L196634:L196642 JH196634:JH196642 TD196634:TD196642 ACZ196634:ACZ196642 AMV196634:AMV196642 AWR196634:AWR196642 BGN196634:BGN196642 BQJ196634:BQJ196642 CAF196634:CAF196642 CKB196634:CKB196642 CTX196634:CTX196642 DDT196634:DDT196642 DNP196634:DNP196642 DXL196634:DXL196642 EHH196634:EHH196642 ERD196634:ERD196642 FAZ196634:FAZ196642 FKV196634:FKV196642 FUR196634:FUR196642 GEN196634:GEN196642 GOJ196634:GOJ196642 GYF196634:GYF196642 HIB196634:HIB196642 HRX196634:HRX196642 IBT196634:IBT196642 ILP196634:ILP196642 IVL196634:IVL196642 JFH196634:JFH196642 JPD196634:JPD196642 JYZ196634:JYZ196642 KIV196634:KIV196642 KSR196634:KSR196642 LCN196634:LCN196642 LMJ196634:LMJ196642 LWF196634:LWF196642 MGB196634:MGB196642 MPX196634:MPX196642 MZT196634:MZT196642 NJP196634:NJP196642 NTL196634:NTL196642 ODH196634:ODH196642 OND196634:OND196642 OWZ196634:OWZ196642 PGV196634:PGV196642 PQR196634:PQR196642 QAN196634:QAN196642 QKJ196634:QKJ196642 QUF196634:QUF196642 REB196634:REB196642 RNX196634:RNX196642 RXT196634:RXT196642 SHP196634:SHP196642 SRL196634:SRL196642 TBH196634:TBH196642 TLD196634:TLD196642 TUZ196634:TUZ196642 UEV196634:UEV196642 UOR196634:UOR196642 UYN196634:UYN196642 VIJ196634:VIJ196642 VSF196634:VSF196642 WCB196634:WCB196642 WLX196634:WLX196642 WVT196634:WVT196642 L262170:L262178 JH262170:JH262178 TD262170:TD262178 ACZ262170:ACZ262178 AMV262170:AMV262178 AWR262170:AWR262178 BGN262170:BGN262178 BQJ262170:BQJ262178 CAF262170:CAF262178 CKB262170:CKB262178 CTX262170:CTX262178 DDT262170:DDT262178 DNP262170:DNP262178 DXL262170:DXL262178 EHH262170:EHH262178 ERD262170:ERD262178 FAZ262170:FAZ262178 FKV262170:FKV262178 FUR262170:FUR262178 GEN262170:GEN262178 GOJ262170:GOJ262178 GYF262170:GYF262178 HIB262170:HIB262178 HRX262170:HRX262178 IBT262170:IBT262178 ILP262170:ILP262178 IVL262170:IVL262178 JFH262170:JFH262178 JPD262170:JPD262178 JYZ262170:JYZ262178 KIV262170:KIV262178 KSR262170:KSR262178 LCN262170:LCN262178 LMJ262170:LMJ262178 LWF262170:LWF262178 MGB262170:MGB262178 MPX262170:MPX262178 MZT262170:MZT262178 NJP262170:NJP262178 NTL262170:NTL262178 ODH262170:ODH262178 OND262170:OND262178 OWZ262170:OWZ262178 PGV262170:PGV262178 PQR262170:PQR262178 QAN262170:QAN262178 QKJ262170:QKJ262178 QUF262170:QUF262178 REB262170:REB262178 RNX262170:RNX262178 RXT262170:RXT262178 SHP262170:SHP262178 SRL262170:SRL262178 TBH262170:TBH262178 TLD262170:TLD262178 TUZ262170:TUZ262178 UEV262170:UEV262178 UOR262170:UOR262178 UYN262170:UYN262178 VIJ262170:VIJ262178 VSF262170:VSF262178 WCB262170:WCB262178 WLX262170:WLX262178 WVT262170:WVT262178 L327706:L327714 JH327706:JH327714 TD327706:TD327714 ACZ327706:ACZ327714 AMV327706:AMV327714 AWR327706:AWR327714 BGN327706:BGN327714 BQJ327706:BQJ327714 CAF327706:CAF327714 CKB327706:CKB327714 CTX327706:CTX327714 DDT327706:DDT327714 DNP327706:DNP327714 DXL327706:DXL327714 EHH327706:EHH327714 ERD327706:ERD327714 FAZ327706:FAZ327714 FKV327706:FKV327714 FUR327706:FUR327714 GEN327706:GEN327714 GOJ327706:GOJ327714 GYF327706:GYF327714 HIB327706:HIB327714 HRX327706:HRX327714 IBT327706:IBT327714 ILP327706:ILP327714 IVL327706:IVL327714 JFH327706:JFH327714 JPD327706:JPD327714 JYZ327706:JYZ327714 KIV327706:KIV327714 KSR327706:KSR327714 LCN327706:LCN327714 LMJ327706:LMJ327714 LWF327706:LWF327714 MGB327706:MGB327714 MPX327706:MPX327714 MZT327706:MZT327714 NJP327706:NJP327714 NTL327706:NTL327714 ODH327706:ODH327714 OND327706:OND327714 OWZ327706:OWZ327714 PGV327706:PGV327714 PQR327706:PQR327714 QAN327706:QAN327714 QKJ327706:QKJ327714 QUF327706:QUF327714 REB327706:REB327714 RNX327706:RNX327714 RXT327706:RXT327714 SHP327706:SHP327714 SRL327706:SRL327714 TBH327706:TBH327714 TLD327706:TLD327714 TUZ327706:TUZ327714 UEV327706:UEV327714 UOR327706:UOR327714 UYN327706:UYN327714 VIJ327706:VIJ327714 VSF327706:VSF327714 WCB327706:WCB327714 WLX327706:WLX327714 WVT327706:WVT327714 L393242:L393250 JH393242:JH393250 TD393242:TD393250 ACZ393242:ACZ393250 AMV393242:AMV393250 AWR393242:AWR393250 BGN393242:BGN393250 BQJ393242:BQJ393250 CAF393242:CAF393250 CKB393242:CKB393250 CTX393242:CTX393250 DDT393242:DDT393250 DNP393242:DNP393250 DXL393242:DXL393250 EHH393242:EHH393250 ERD393242:ERD393250 FAZ393242:FAZ393250 FKV393242:FKV393250 FUR393242:FUR393250 GEN393242:GEN393250 GOJ393242:GOJ393250 GYF393242:GYF393250 HIB393242:HIB393250 HRX393242:HRX393250 IBT393242:IBT393250 ILP393242:ILP393250 IVL393242:IVL393250 JFH393242:JFH393250 JPD393242:JPD393250 JYZ393242:JYZ393250 KIV393242:KIV393250 KSR393242:KSR393250 LCN393242:LCN393250 LMJ393242:LMJ393250 LWF393242:LWF393250 MGB393242:MGB393250 MPX393242:MPX393250 MZT393242:MZT393250 NJP393242:NJP393250 NTL393242:NTL393250 ODH393242:ODH393250 OND393242:OND393250 OWZ393242:OWZ393250 PGV393242:PGV393250 PQR393242:PQR393250 QAN393242:QAN393250 QKJ393242:QKJ393250 QUF393242:QUF393250 REB393242:REB393250 RNX393242:RNX393250 RXT393242:RXT393250 SHP393242:SHP393250 SRL393242:SRL393250 TBH393242:TBH393250 TLD393242:TLD393250 TUZ393242:TUZ393250 UEV393242:UEV393250 UOR393242:UOR393250 UYN393242:UYN393250 VIJ393242:VIJ393250 VSF393242:VSF393250 WCB393242:WCB393250 WLX393242:WLX393250 WVT393242:WVT393250 L458778:L458786 JH458778:JH458786 TD458778:TD458786 ACZ458778:ACZ458786 AMV458778:AMV458786 AWR458778:AWR458786 BGN458778:BGN458786 BQJ458778:BQJ458786 CAF458778:CAF458786 CKB458778:CKB458786 CTX458778:CTX458786 DDT458778:DDT458786 DNP458778:DNP458786 DXL458778:DXL458786 EHH458778:EHH458786 ERD458778:ERD458786 FAZ458778:FAZ458786 FKV458778:FKV458786 FUR458778:FUR458786 GEN458778:GEN458786 GOJ458778:GOJ458786 GYF458778:GYF458786 HIB458778:HIB458786 HRX458778:HRX458786 IBT458778:IBT458786 ILP458778:ILP458786 IVL458778:IVL458786 JFH458778:JFH458786 JPD458778:JPD458786 JYZ458778:JYZ458786 KIV458778:KIV458786 KSR458778:KSR458786 LCN458778:LCN458786 LMJ458778:LMJ458786 LWF458778:LWF458786 MGB458778:MGB458786 MPX458778:MPX458786 MZT458778:MZT458786 NJP458778:NJP458786 NTL458778:NTL458786 ODH458778:ODH458786 OND458778:OND458786 OWZ458778:OWZ458786 PGV458778:PGV458786 PQR458778:PQR458786 QAN458778:QAN458786 QKJ458778:QKJ458786 QUF458778:QUF458786 REB458778:REB458786 RNX458778:RNX458786 RXT458778:RXT458786 SHP458778:SHP458786 SRL458778:SRL458786 TBH458778:TBH458786 TLD458778:TLD458786 TUZ458778:TUZ458786 UEV458778:UEV458786 UOR458778:UOR458786 UYN458778:UYN458786 VIJ458778:VIJ458786 VSF458778:VSF458786 WCB458778:WCB458786 WLX458778:WLX458786 WVT458778:WVT458786 L524314:L524322 JH524314:JH524322 TD524314:TD524322 ACZ524314:ACZ524322 AMV524314:AMV524322 AWR524314:AWR524322 BGN524314:BGN524322 BQJ524314:BQJ524322 CAF524314:CAF524322 CKB524314:CKB524322 CTX524314:CTX524322 DDT524314:DDT524322 DNP524314:DNP524322 DXL524314:DXL524322 EHH524314:EHH524322 ERD524314:ERD524322 FAZ524314:FAZ524322 FKV524314:FKV524322 FUR524314:FUR524322 GEN524314:GEN524322 GOJ524314:GOJ524322 GYF524314:GYF524322 HIB524314:HIB524322 HRX524314:HRX524322 IBT524314:IBT524322 ILP524314:ILP524322 IVL524314:IVL524322 JFH524314:JFH524322 JPD524314:JPD524322 JYZ524314:JYZ524322 KIV524314:KIV524322 KSR524314:KSR524322 LCN524314:LCN524322 LMJ524314:LMJ524322 LWF524314:LWF524322 MGB524314:MGB524322 MPX524314:MPX524322 MZT524314:MZT524322 NJP524314:NJP524322 NTL524314:NTL524322 ODH524314:ODH524322 OND524314:OND524322 OWZ524314:OWZ524322 PGV524314:PGV524322 PQR524314:PQR524322 QAN524314:QAN524322 QKJ524314:QKJ524322 QUF524314:QUF524322 REB524314:REB524322 RNX524314:RNX524322 RXT524314:RXT524322 SHP524314:SHP524322 SRL524314:SRL524322 TBH524314:TBH524322 TLD524314:TLD524322 TUZ524314:TUZ524322 UEV524314:UEV524322 UOR524314:UOR524322 UYN524314:UYN524322 VIJ524314:VIJ524322 VSF524314:VSF524322 WCB524314:WCB524322 WLX524314:WLX524322 WVT524314:WVT524322 L589850:L589858 JH589850:JH589858 TD589850:TD589858 ACZ589850:ACZ589858 AMV589850:AMV589858 AWR589850:AWR589858 BGN589850:BGN589858 BQJ589850:BQJ589858 CAF589850:CAF589858 CKB589850:CKB589858 CTX589850:CTX589858 DDT589850:DDT589858 DNP589850:DNP589858 DXL589850:DXL589858 EHH589850:EHH589858 ERD589850:ERD589858 FAZ589850:FAZ589858 FKV589850:FKV589858 FUR589850:FUR589858 GEN589850:GEN589858 GOJ589850:GOJ589858 GYF589850:GYF589858 HIB589850:HIB589858 HRX589850:HRX589858 IBT589850:IBT589858 ILP589850:ILP589858 IVL589850:IVL589858 JFH589850:JFH589858 JPD589850:JPD589858 JYZ589850:JYZ589858 KIV589850:KIV589858 KSR589850:KSR589858 LCN589850:LCN589858 LMJ589850:LMJ589858 LWF589850:LWF589858 MGB589850:MGB589858 MPX589850:MPX589858 MZT589850:MZT589858 NJP589850:NJP589858 NTL589850:NTL589858 ODH589850:ODH589858 OND589850:OND589858 OWZ589850:OWZ589858 PGV589850:PGV589858 PQR589850:PQR589858 QAN589850:QAN589858 QKJ589850:QKJ589858 QUF589850:QUF589858 REB589850:REB589858 RNX589850:RNX589858 RXT589850:RXT589858 SHP589850:SHP589858 SRL589850:SRL589858 TBH589850:TBH589858 TLD589850:TLD589858 TUZ589850:TUZ589858 UEV589850:UEV589858 UOR589850:UOR589858 UYN589850:UYN589858 VIJ589850:VIJ589858 VSF589850:VSF589858 WCB589850:WCB589858 WLX589850:WLX589858 WVT589850:WVT589858 L655386:L655394 JH655386:JH655394 TD655386:TD655394 ACZ655386:ACZ655394 AMV655386:AMV655394 AWR655386:AWR655394 BGN655386:BGN655394 BQJ655386:BQJ655394 CAF655386:CAF655394 CKB655386:CKB655394 CTX655386:CTX655394 DDT655386:DDT655394 DNP655386:DNP655394 DXL655386:DXL655394 EHH655386:EHH655394 ERD655386:ERD655394 FAZ655386:FAZ655394 FKV655386:FKV655394 FUR655386:FUR655394 GEN655386:GEN655394 GOJ655386:GOJ655394 GYF655386:GYF655394 HIB655386:HIB655394 HRX655386:HRX655394 IBT655386:IBT655394 ILP655386:ILP655394 IVL655386:IVL655394 JFH655386:JFH655394 JPD655386:JPD655394 JYZ655386:JYZ655394 KIV655386:KIV655394 KSR655386:KSR655394 LCN655386:LCN655394 LMJ655386:LMJ655394 LWF655386:LWF655394 MGB655386:MGB655394 MPX655386:MPX655394 MZT655386:MZT655394 NJP655386:NJP655394 NTL655386:NTL655394 ODH655386:ODH655394 OND655386:OND655394 OWZ655386:OWZ655394 PGV655386:PGV655394 PQR655386:PQR655394 QAN655386:QAN655394 QKJ655386:QKJ655394 QUF655386:QUF655394 REB655386:REB655394 RNX655386:RNX655394 RXT655386:RXT655394 SHP655386:SHP655394 SRL655386:SRL655394 TBH655386:TBH655394 TLD655386:TLD655394 TUZ655386:TUZ655394 UEV655386:UEV655394 UOR655386:UOR655394 UYN655386:UYN655394 VIJ655386:VIJ655394 VSF655386:VSF655394 WCB655386:WCB655394 WLX655386:WLX655394 WVT655386:WVT655394 L720922:L720930 JH720922:JH720930 TD720922:TD720930 ACZ720922:ACZ720930 AMV720922:AMV720930 AWR720922:AWR720930 BGN720922:BGN720930 BQJ720922:BQJ720930 CAF720922:CAF720930 CKB720922:CKB720930 CTX720922:CTX720930 DDT720922:DDT720930 DNP720922:DNP720930 DXL720922:DXL720930 EHH720922:EHH720930 ERD720922:ERD720930 FAZ720922:FAZ720930 FKV720922:FKV720930 FUR720922:FUR720930 GEN720922:GEN720930 GOJ720922:GOJ720930 GYF720922:GYF720930 HIB720922:HIB720930 HRX720922:HRX720930 IBT720922:IBT720930 ILP720922:ILP720930 IVL720922:IVL720930 JFH720922:JFH720930 JPD720922:JPD720930 JYZ720922:JYZ720930 KIV720922:KIV720930 KSR720922:KSR720930 LCN720922:LCN720930 LMJ720922:LMJ720930 LWF720922:LWF720930 MGB720922:MGB720930 MPX720922:MPX720930 MZT720922:MZT720930 NJP720922:NJP720930 NTL720922:NTL720930 ODH720922:ODH720930 OND720922:OND720930 OWZ720922:OWZ720930 PGV720922:PGV720930 PQR720922:PQR720930 QAN720922:QAN720930 QKJ720922:QKJ720930 QUF720922:QUF720930 REB720922:REB720930 RNX720922:RNX720930 RXT720922:RXT720930 SHP720922:SHP720930 SRL720922:SRL720930 TBH720922:TBH720930 TLD720922:TLD720930 TUZ720922:TUZ720930 UEV720922:UEV720930 UOR720922:UOR720930 UYN720922:UYN720930 VIJ720922:VIJ720930 VSF720922:VSF720930 WCB720922:WCB720930 WLX720922:WLX720930 WVT720922:WVT720930 L786458:L786466 JH786458:JH786466 TD786458:TD786466 ACZ786458:ACZ786466 AMV786458:AMV786466 AWR786458:AWR786466 BGN786458:BGN786466 BQJ786458:BQJ786466 CAF786458:CAF786466 CKB786458:CKB786466 CTX786458:CTX786466 DDT786458:DDT786466 DNP786458:DNP786466 DXL786458:DXL786466 EHH786458:EHH786466 ERD786458:ERD786466 FAZ786458:FAZ786466 FKV786458:FKV786466 FUR786458:FUR786466 GEN786458:GEN786466 GOJ786458:GOJ786466 GYF786458:GYF786466 HIB786458:HIB786466 HRX786458:HRX786466 IBT786458:IBT786466 ILP786458:ILP786466 IVL786458:IVL786466 JFH786458:JFH786466 JPD786458:JPD786466 JYZ786458:JYZ786466 KIV786458:KIV786466 KSR786458:KSR786466 LCN786458:LCN786466 LMJ786458:LMJ786466 LWF786458:LWF786466 MGB786458:MGB786466 MPX786458:MPX786466 MZT786458:MZT786466 NJP786458:NJP786466 NTL786458:NTL786466 ODH786458:ODH786466 OND786458:OND786466 OWZ786458:OWZ786466 PGV786458:PGV786466 PQR786458:PQR786466 QAN786458:QAN786466 QKJ786458:QKJ786466 QUF786458:QUF786466 REB786458:REB786466 RNX786458:RNX786466 RXT786458:RXT786466 SHP786458:SHP786466 SRL786458:SRL786466 TBH786458:TBH786466 TLD786458:TLD786466 TUZ786458:TUZ786466 UEV786458:UEV786466 UOR786458:UOR786466 UYN786458:UYN786466 VIJ786458:VIJ786466 VSF786458:VSF786466 WCB786458:WCB786466 WLX786458:WLX786466 WVT786458:WVT786466 L851994:L852002 JH851994:JH852002 TD851994:TD852002 ACZ851994:ACZ852002 AMV851994:AMV852002 AWR851994:AWR852002 BGN851994:BGN852002 BQJ851994:BQJ852002 CAF851994:CAF852002 CKB851994:CKB852002 CTX851994:CTX852002 DDT851994:DDT852002 DNP851994:DNP852002 DXL851994:DXL852002 EHH851994:EHH852002 ERD851994:ERD852002 FAZ851994:FAZ852002 FKV851994:FKV852002 FUR851994:FUR852002 GEN851994:GEN852002 GOJ851994:GOJ852002 GYF851994:GYF852002 HIB851994:HIB852002 HRX851994:HRX852002 IBT851994:IBT852002 ILP851994:ILP852002 IVL851994:IVL852002 JFH851994:JFH852002 JPD851994:JPD852002 JYZ851994:JYZ852002 KIV851994:KIV852002 KSR851994:KSR852002 LCN851994:LCN852002 LMJ851994:LMJ852002 LWF851994:LWF852002 MGB851994:MGB852002 MPX851994:MPX852002 MZT851994:MZT852002 NJP851994:NJP852002 NTL851994:NTL852002 ODH851994:ODH852002 OND851994:OND852002 OWZ851994:OWZ852002 PGV851994:PGV852002 PQR851994:PQR852002 QAN851994:QAN852002 QKJ851994:QKJ852002 QUF851994:QUF852002 REB851994:REB852002 RNX851994:RNX852002 RXT851994:RXT852002 SHP851994:SHP852002 SRL851994:SRL852002 TBH851994:TBH852002 TLD851994:TLD852002 TUZ851994:TUZ852002 UEV851994:UEV852002 UOR851994:UOR852002 UYN851994:UYN852002 VIJ851994:VIJ852002 VSF851994:VSF852002 WCB851994:WCB852002 WLX851994:WLX852002 WVT851994:WVT852002 L917530:L917538 JH917530:JH917538 TD917530:TD917538 ACZ917530:ACZ917538 AMV917530:AMV917538 AWR917530:AWR917538 BGN917530:BGN917538 BQJ917530:BQJ917538 CAF917530:CAF917538 CKB917530:CKB917538 CTX917530:CTX917538 DDT917530:DDT917538 DNP917530:DNP917538 DXL917530:DXL917538 EHH917530:EHH917538 ERD917530:ERD917538 FAZ917530:FAZ917538 FKV917530:FKV917538 FUR917530:FUR917538 GEN917530:GEN917538 GOJ917530:GOJ917538 GYF917530:GYF917538 HIB917530:HIB917538 HRX917530:HRX917538 IBT917530:IBT917538 ILP917530:ILP917538 IVL917530:IVL917538 JFH917530:JFH917538 JPD917530:JPD917538 JYZ917530:JYZ917538 KIV917530:KIV917538 KSR917530:KSR917538 LCN917530:LCN917538 LMJ917530:LMJ917538 LWF917530:LWF917538 MGB917530:MGB917538 MPX917530:MPX917538 MZT917530:MZT917538 NJP917530:NJP917538 NTL917530:NTL917538 ODH917530:ODH917538 OND917530:OND917538 OWZ917530:OWZ917538 PGV917530:PGV917538 PQR917530:PQR917538 QAN917530:QAN917538 QKJ917530:QKJ917538 QUF917530:QUF917538 REB917530:REB917538 RNX917530:RNX917538 RXT917530:RXT917538 SHP917530:SHP917538 SRL917530:SRL917538 TBH917530:TBH917538 TLD917530:TLD917538 TUZ917530:TUZ917538 UEV917530:UEV917538 UOR917530:UOR917538 UYN917530:UYN917538 VIJ917530:VIJ917538 VSF917530:VSF917538 WCB917530:WCB917538 WLX917530:WLX917538 WVT917530:WVT917538 L983066:L983074 JH983066:JH983074 TD983066:TD983074 ACZ983066:ACZ983074 AMV983066:AMV983074 AWR983066:AWR983074 BGN983066:BGN983074 BQJ983066:BQJ983074 CAF983066:CAF983074 CKB983066:CKB983074 CTX983066:CTX983074 DDT983066:DDT983074 DNP983066:DNP983074 DXL983066:DXL983074 EHH983066:EHH983074 ERD983066:ERD983074 FAZ983066:FAZ983074 FKV983066:FKV983074 FUR983066:FUR983074 GEN983066:GEN983074 GOJ983066:GOJ983074 GYF983066:GYF983074 HIB983066:HIB983074 HRX983066:HRX983074 IBT983066:IBT983074 ILP983066:ILP983074 IVL983066:IVL983074 JFH983066:JFH983074 JPD983066:JPD983074 JYZ983066:JYZ983074 KIV983066:KIV983074 KSR983066:KSR983074 LCN983066:LCN983074 LMJ983066:LMJ983074 LWF983066:LWF983074 MGB983066:MGB983074 MPX983066:MPX983074 MZT983066:MZT983074 NJP983066:NJP983074 NTL983066:NTL983074 ODH983066:ODH983074 OND983066:OND983074 OWZ983066:OWZ983074 PGV983066:PGV983074 PQR983066:PQR983074 QAN983066:QAN983074 QKJ983066:QKJ983074 QUF983066:QUF983074 REB983066:REB983074 RNX983066:RNX983074 RXT983066:RXT983074 SHP983066:SHP983074 SRL983066:SRL983074 TBH983066:TBH983074 TLD983066:TLD983074 TUZ983066:TUZ983074 UEV983066:UEV983074 UOR983066:UOR983074 UYN983066:UYN983074 VIJ983066:VIJ983074 VSF983066:VSF983074 WCB983066:WCB983074 WLX983066:WLX983074 WVT983066:WVT983074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M65559:M65561 JI65559:JI65561 TE65559:TE65561 ADA65559:ADA65561 AMW65559:AMW65561 AWS65559:AWS65561 BGO65559:BGO65561 BQK65559:BQK65561 CAG65559:CAG65561 CKC65559:CKC65561 CTY65559:CTY65561 DDU65559:DDU65561 DNQ65559:DNQ65561 DXM65559:DXM65561 EHI65559:EHI65561 ERE65559:ERE65561 FBA65559:FBA65561 FKW65559:FKW65561 FUS65559:FUS65561 GEO65559:GEO65561 GOK65559:GOK65561 GYG65559:GYG65561 HIC65559:HIC65561 HRY65559:HRY65561 IBU65559:IBU65561 ILQ65559:ILQ65561 IVM65559:IVM65561 JFI65559:JFI65561 JPE65559:JPE65561 JZA65559:JZA65561 KIW65559:KIW65561 KSS65559:KSS65561 LCO65559:LCO65561 LMK65559:LMK65561 LWG65559:LWG65561 MGC65559:MGC65561 MPY65559:MPY65561 MZU65559:MZU65561 NJQ65559:NJQ65561 NTM65559:NTM65561 ODI65559:ODI65561 ONE65559:ONE65561 OXA65559:OXA65561 PGW65559:PGW65561 PQS65559:PQS65561 QAO65559:QAO65561 QKK65559:QKK65561 QUG65559:QUG65561 REC65559:REC65561 RNY65559:RNY65561 RXU65559:RXU65561 SHQ65559:SHQ65561 SRM65559:SRM65561 TBI65559:TBI65561 TLE65559:TLE65561 TVA65559:TVA65561 UEW65559:UEW65561 UOS65559:UOS65561 UYO65559:UYO65561 VIK65559:VIK65561 VSG65559:VSG65561 WCC65559:WCC65561 WLY65559:WLY65561 WVU65559:WVU65561 M131095:M131097 JI131095:JI131097 TE131095:TE131097 ADA131095:ADA131097 AMW131095:AMW131097 AWS131095:AWS131097 BGO131095:BGO131097 BQK131095:BQK131097 CAG131095:CAG131097 CKC131095:CKC131097 CTY131095:CTY131097 DDU131095:DDU131097 DNQ131095:DNQ131097 DXM131095:DXM131097 EHI131095:EHI131097 ERE131095:ERE131097 FBA131095:FBA131097 FKW131095:FKW131097 FUS131095:FUS131097 GEO131095:GEO131097 GOK131095:GOK131097 GYG131095:GYG131097 HIC131095:HIC131097 HRY131095:HRY131097 IBU131095:IBU131097 ILQ131095:ILQ131097 IVM131095:IVM131097 JFI131095:JFI131097 JPE131095:JPE131097 JZA131095:JZA131097 KIW131095:KIW131097 KSS131095:KSS131097 LCO131095:LCO131097 LMK131095:LMK131097 LWG131095:LWG131097 MGC131095:MGC131097 MPY131095:MPY131097 MZU131095:MZU131097 NJQ131095:NJQ131097 NTM131095:NTM131097 ODI131095:ODI131097 ONE131095:ONE131097 OXA131095:OXA131097 PGW131095:PGW131097 PQS131095:PQS131097 QAO131095:QAO131097 QKK131095:QKK131097 QUG131095:QUG131097 REC131095:REC131097 RNY131095:RNY131097 RXU131095:RXU131097 SHQ131095:SHQ131097 SRM131095:SRM131097 TBI131095:TBI131097 TLE131095:TLE131097 TVA131095:TVA131097 UEW131095:UEW131097 UOS131095:UOS131097 UYO131095:UYO131097 VIK131095:VIK131097 VSG131095:VSG131097 WCC131095:WCC131097 WLY131095:WLY131097 WVU131095:WVU131097 M196631:M196633 JI196631:JI196633 TE196631:TE196633 ADA196631:ADA196633 AMW196631:AMW196633 AWS196631:AWS196633 BGO196631:BGO196633 BQK196631:BQK196633 CAG196631:CAG196633 CKC196631:CKC196633 CTY196631:CTY196633 DDU196631:DDU196633 DNQ196631:DNQ196633 DXM196631:DXM196633 EHI196631:EHI196633 ERE196631:ERE196633 FBA196631:FBA196633 FKW196631:FKW196633 FUS196631:FUS196633 GEO196631:GEO196633 GOK196631:GOK196633 GYG196631:GYG196633 HIC196631:HIC196633 HRY196631:HRY196633 IBU196631:IBU196633 ILQ196631:ILQ196633 IVM196631:IVM196633 JFI196631:JFI196633 JPE196631:JPE196633 JZA196631:JZA196633 KIW196631:KIW196633 KSS196631:KSS196633 LCO196631:LCO196633 LMK196631:LMK196633 LWG196631:LWG196633 MGC196631:MGC196633 MPY196631:MPY196633 MZU196631:MZU196633 NJQ196631:NJQ196633 NTM196631:NTM196633 ODI196631:ODI196633 ONE196631:ONE196633 OXA196631:OXA196633 PGW196631:PGW196633 PQS196631:PQS196633 QAO196631:QAO196633 QKK196631:QKK196633 QUG196631:QUG196633 REC196631:REC196633 RNY196631:RNY196633 RXU196631:RXU196633 SHQ196631:SHQ196633 SRM196631:SRM196633 TBI196631:TBI196633 TLE196631:TLE196633 TVA196631:TVA196633 UEW196631:UEW196633 UOS196631:UOS196633 UYO196631:UYO196633 VIK196631:VIK196633 VSG196631:VSG196633 WCC196631:WCC196633 WLY196631:WLY196633 WVU196631:WVU196633 M262167:M262169 JI262167:JI262169 TE262167:TE262169 ADA262167:ADA262169 AMW262167:AMW262169 AWS262167:AWS262169 BGO262167:BGO262169 BQK262167:BQK262169 CAG262167:CAG262169 CKC262167:CKC262169 CTY262167:CTY262169 DDU262167:DDU262169 DNQ262167:DNQ262169 DXM262167:DXM262169 EHI262167:EHI262169 ERE262167:ERE262169 FBA262167:FBA262169 FKW262167:FKW262169 FUS262167:FUS262169 GEO262167:GEO262169 GOK262167:GOK262169 GYG262167:GYG262169 HIC262167:HIC262169 HRY262167:HRY262169 IBU262167:IBU262169 ILQ262167:ILQ262169 IVM262167:IVM262169 JFI262167:JFI262169 JPE262167:JPE262169 JZA262167:JZA262169 KIW262167:KIW262169 KSS262167:KSS262169 LCO262167:LCO262169 LMK262167:LMK262169 LWG262167:LWG262169 MGC262167:MGC262169 MPY262167:MPY262169 MZU262167:MZU262169 NJQ262167:NJQ262169 NTM262167:NTM262169 ODI262167:ODI262169 ONE262167:ONE262169 OXA262167:OXA262169 PGW262167:PGW262169 PQS262167:PQS262169 QAO262167:QAO262169 QKK262167:QKK262169 QUG262167:QUG262169 REC262167:REC262169 RNY262167:RNY262169 RXU262167:RXU262169 SHQ262167:SHQ262169 SRM262167:SRM262169 TBI262167:TBI262169 TLE262167:TLE262169 TVA262167:TVA262169 UEW262167:UEW262169 UOS262167:UOS262169 UYO262167:UYO262169 VIK262167:VIK262169 VSG262167:VSG262169 WCC262167:WCC262169 WLY262167:WLY262169 WVU262167:WVU262169 M327703:M327705 JI327703:JI327705 TE327703:TE327705 ADA327703:ADA327705 AMW327703:AMW327705 AWS327703:AWS327705 BGO327703:BGO327705 BQK327703:BQK327705 CAG327703:CAG327705 CKC327703:CKC327705 CTY327703:CTY327705 DDU327703:DDU327705 DNQ327703:DNQ327705 DXM327703:DXM327705 EHI327703:EHI327705 ERE327703:ERE327705 FBA327703:FBA327705 FKW327703:FKW327705 FUS327703:FUS327705 GEO327703:GEO327705 GOK327703:GOK327705 GYG327703:GYG327705 HIC327703:HIC327705 HRY327703:HRY327705 IBU327703:IBU327705 ILQ327703:ILQ327705 IVM327703:IVM327705 JFI327703:JFI327705 JPE327703:JPE327705 JZA327703:JZA327705 KIW327703:KIW327705 KSS327703:KSS327705 LCO327703:LCO327705 LMK327703:LMK327705 LWG327703:LWG327705 MGC327703:MGC327705 MPY327703:MPY327705 MZU327703:MZU327705 NJQ327703:NJQ327705 NTM327703:NTM327705 ODI327703:ODI327705 ONE327703:ONE327705 OXA327703:OXA327705 PGW327703:PGW327705 PQS327703:PQS327705 QAO327703:QAO327705 QKK327703:QKK327705 QUG327703:QUG327705 REC327703:REC327705 RNY327703:RNY327705 RXU327703:RXU327705 SHQ327703:SHQ327705 SRM327703:SRM327705 TBI327703:TBI327705 TLE327703:TLE327705 TVA327703:TVA327705 UEW327703:UEW327705 UOS327703:UOS327705 UYO327703:UYO327705 VIK327703:VIK327705 VSG327703:VSG327705 WCC327703:WCC327705 WLY327703:WLY327705 WVU327703:WVU327705 M393239:M393241 JI393239:JI393241 TE393239:TE393241 ADA393239:ADA393241 AMW393239:AMW393241 AWS393239:AWS393241 BGO393239:BGO393241 BQK393239:BQK393241 CAG393239:CAG393241 CKC393239:CKC393241 CTY393239:CTY393241 DDU393239:DDU393241 DNQ393239:DNQ393241 DXM393239:DXM393241 EHI393239:EHI393241 ERE393239:ERE393241 FBA393239:FBA393241 FKW393239:FKW393241 FUS393239:FUS393241 GEO393239:GEO393241 GOK393239:GOK393241 GYG393239:GYG393241 HIC393239:HIC393241 HRY393239:HRY393241 IBU393239:IBU393241 ILQ393239:ILQ393241 IVM393239:IVM393241 JFI393239:JFI393241 JPE393239:JPE393241 JZA393239:JZA393241 KIW393239:KIW393241 KSS393239:KSS393241 LCO393239:LCO393241 LMK393239:LMK393241 LWG393239:LWG393241 MGC393239:MGC393241 MPY393239:MPY393241 MZU393239:MZU393241 NJQ393239:NJQ393241 NTM393239:NTM393241 ODI393239:ODI393241 ONE393239:ONE393241 OXA393239:OXA393241 PGW393239:PGW393241 PQS393239:PQS393241 QAO393239:QAO393241 QKK393239:QKK393241 QUG393239:QUG393241 REC393239:REC393241 RNY393239:RNY393241 RXU393239:RXU393241 SHQ393239:SHQ393241 SRM393239:SRM393241 TBI393239:TBI393241 TLE393239:TLE393241 TVA393239:TVA393241 UEW393239:UEW393241 UOS393239:UOS393241 UYO393239:UYO393241 VIK393239:VIK393241 VSG393239:VSG393241 WCC393239:WCC393241 WLY393239:WLY393241 WVU393239:WVU393241 M458775:M458777 JI458775:JI458777 TE458775:TE458777 ADA458775:ADA458777 AMW458775:AMW458777 AWS458775:AWS458777 BGO458775:BGO458777 BQK458775:BQK458777 CAG458775:CAG458777 CKC458775:CKC458777 CTY458775:CTY458777 DDU458775:DDU458777 DNQ458775:DNQ458777 DXM458775:DXM458777 EHI458775:EHI458777 ERE458775:ERE458777 FBA458775:FBA458777 FKW458775:FKW458777 FUS458775:FUS458777 GEO458775:GEO458777 GOK458775:GOK458777 GYG458775:GYG458777 HIC458775:HIC458777 HRY458775:HRY458777 IBU458775:IBU458777 ILQ458775:ILQ458777 IVM458775:IVM458777 JFI458775:JFI458777 JPE458775:JPE458777 JZA458775:JZA458777 KIW458775:KIW458777 KSS458775:KSS458777 LCO458775:LCO458777 LMK458775:LMK458777 LWG458775:LWG458777 MGC458775:MGC458777 MPY458775:MPY458777 MZU458775:MZU458777 NJQ458775:NJQ458777 NTM458775:NTM458777 ODI458775:ODI458777 ONE458775:ONE458777 OXA458775:OXA458777 PGW458775:PGW458777 PQS458775:PQS458777 QAO458775:QAO458777 QKK458775:QKK458777 QUG458775:QUG458777 REC458775:REC458777 RNY458775:RNY458777 RXU458775:RXU458777 SHQ458775:SHQ458777 SRM458775:SRM458777 TBI458775:TBI458777 TLE458775:TLE458777 TVA458775:TVA458777 UEW458775:UEW458777 UOS458775:UOS458777 UYO458775:UYO458777 VIK458775:VIK458777 VSG458775:VSG458777 WCC458775:WCC458777 WLY458775:WLY458777 WVU458775:WVU458777 M524311:M524313 JI524311:JI524313 TE524311:TE524313 ADA524311:ADA524313 AMW524311:AMW524313 AWS524311:AWS524313 BGO524311:BGO524313 BQK524311:BQK524313 CAG524311:CAG524313 CKC524311:CKC524313 CTY524311:CTY524313 DDU524311:DDU524313 DNQ524311:DNQ524313 DXM524311:DXM524313 EHI524311:EHI524313 ERE524311:ERE524313 FBA524311:FBA524313 FKW524311:FKW524313 FUS524311:FUS524313 GEO524311:GEO524313 GOK524311:GOK524313 GYG524311:GYG524313 HIC524311:HIC524313 HRY524311:HRY524313 IBU524311:IBU524313 ILQ524311:ILQ524313 IVM524311:IVM524313 JFI524311:JFI524313 JPE524311:JPE524313 JZA524311:JZA524313 KIW524311:KIW524313 KSS524311:KSS524313 LCO524311:LCO524313 LMK524311:LMK524313 LWG524311:LWG524313 MGC524311:MGC524313 MPY524311:MPY524313 MZU524311:MZU524313 NJQ524311:NJQ524313 NTM524311:NTM524313 ODI524311:ODI524313 ONE524311:ONE524313 OXA524311:OXA524313 PGW524311:PGW524313 PQS524311:PQS524313 QAO524311:QAO524313 QKK524311:QKK524313 QUG524311:QUG524313 REC524311:REC524313 RNY524311:RNY524313 RXU524311:RXU524313 SHQ524311:SHQ524313 SRM524311:SRM524313 TBI524311:TBI524313 TLE524311:TLE524313 TVA524311:TVA524313 UEW524311:UEW524313 UOS524311:UOS524313 UYO524311:UYO524313 VIK524311:VIK524313 VSG524311:VSG524313 WCC524311:WCC524313 WLY524311:WLY524313 WVU524311:WVU524313 M589847:M589849 JI589847:JI589849 TE589847:TE589849 ADA589847:ADA589849 AMW589847:AMW589849 AWS589847:AWS589849 BGO589847:BGO589849 BQK589847:BQK589849 CAG589847:CAG589849 CKC589847:CKC589849 CTY589847:CTY589849 DDU589847:DDU589849 DNQ589847:DNQ589849 DXM589847:DXM589849 EHI589847:EHI589849 ERE589847:ERE589849 FBA589847:FBA589849 FKW589847:FKW589849 FUS589847:FUS589849 GEO589847:GEO589849 GOK589847:GOK589849 GYG589847:GYG589849 HIC589847:HIC589849 HRY589847:HRY589849 IBU589847:IBU589849 ILQ589847:ILQ589849 IVM589847:IVM589849 JFI589847:JFI589849 JPE589847:JPE589849 JZA589847:JZA589849 KIW589847:KIW589849 KSS589847:KSS589849 LCO589847:LCO589849 LMK589847:LMK589849 LWG589847:LWG589849 MGC589847:MGC589849 MPY589847:MPY589849 MZU589847:MZU589849 NJQ589847:NJQ589849 NTM589847:NTM589849 ODI589847:ODI589849 ONE589847:ONE589849 OXA589847:OXA589849 PGW589847:PGW589849 PQS589847:PQS589849 QAO589847:QAO589849 QKK589847:QKK589849 QUG589847:QUG589849 REC589847:REC589849 RNY589847:RNY589849 RXU589847:RXU589849 SHQ589847:SHQ589849 SRM589847:SRM589849 TBI589847:TBI589849 TLE589847:TLE589849 TVA589847:TVA589849 UEW589847:UEW589849 UOS589847:UOS589849 UYO589847:UYO589849 VIK589847:VIK589849 VSG589847:VSG589849 WCC589847:WCC589849 WLY589847:WLY589849 WVU589847:WVU589849 M655383:M655385 JI655383:JI655385 TE655383:TE655385 ADA655383:ADA655385 AMW655383:AMW655385 AWS655383:AWS655385 BGO655383:BGO655385 BQK655383:BQK655385 CAG655383:CAG655385 CKC655383:CKC655385 CTY655383:CTY655385 DDU655383:DDU655385 DNQ655383:DNQ655385 DXM655383:DXM655385 EHI655383:EHI655385 ERE655383:ERE655385 FBA655383:FBA655385 FKW655383:FKW655385 FUS655383:FUS655385 GEO655383:GEO655385 GOK655383:GOK655385 GYG655383:GYG655385 HIC655383:HIC655385 HRY655383:HRY655385 IBU655383:IBU655385 ILQ655383:ILQ655385 IVM655383:IVM655385 JFI655383:JFI655385 JPE655383:JPE655385 JZA655383:JZA655385 KIW655383:KIW655385 KSS655383:KSS655385 LCO655383:LCO655385 LMK655383:LMK655385 LWG655383:LWG655385 MGC655383:MGC655385 MPY655383:MPY655385 MZU655383:MZU655385 NJQ655383:NJQ655385 NTM655383:NTM655385 ODI655383:ODI655385 ONE655383:ONE655385 OXA655383:OXA655385 PGW655383:PGW655385 PQS655383:PQS655385 QAO655383:QAO655385 QKK655383:QKK655385 QUG655383:QUG655385 REC655383:REC655385 RNY655383:RNY655385 RXU655383:RXU655385 SHQ655383:SHQ655385 SRM655383:SRM655385 TBI655383:TBI655385 TLE655383:TLE655385 TVA655383:TVA655385 UEW655383:UEW655385 UOS655383:UOS655385 UYO655383:UYO655385 VIK655383:VIK655385 VSG655383:VSG655385 WCC655383:WCC655385 WLY655383:WLY655385 WVU655383:WVU655385 M720919:M720921 JI720919:JI720921 TE720919:TE720921 ADA720919:ADA720921 AMW720919:AMW720921 AWS720919:AWS720921 BGO720919:BGO720921 BQK720919:BQK720921 CAG720919:CAG720921 CKC720919:CKC720921 CTY720919:CTY720921 DDU720919:DDU720921 DNQ720919:DNQ720921 DXM720919:DXM720921 EHI720919:EHI720921 ERE720919:ERE720921 FBA720919:FBA720921 FKW720919:FKW720921 FUS720919:FUS720921 GEO720919:GEO720921 GOK720919:GOK720921 GYG720919:GYG720921 HIC720919:HIC720921 HRY720919:HRY720921 IBU720919:IBU720921 ILQ720919:ILQ720921 IVM720919:IVM720921 JFI720919:JFI720921 JPE720919:JPE720921 JZA720919:JZA720921 KIW720919:KIW720921 KSS720919:KSS720921 LCO720919:LCO720921 LMK720919:LMK720921 LWG720919:LWG720921 MGC720919:MGC720921 MPY720919:MPY720921 MZU720919:MZU720921 NJQ720919:NJQ720921 NTM720919:NTM720921 ODI720919:ODI720921 ONE720919:ONE720921 OXA720919:OXA720921 PGW720919:PGW720921 PQS720919:PQS720921 QAO720919:QAO720921 QKK720919:QKK720921 QUG720919:QUG720921 REC720919:REC720921 RNY720919:RNY720921 RXU720919:RXU720921 SHQ720919:SHQ720921 SRM720919:SRM720921 TBI720919:TBI720921 TLE720919:TLE720921 TVA720919:TVA720921 UEW720919:UEW720921 UOS720919:UOS720921 UYO720919:UYO720921 VIK720919:VIK720921 VSG720919:VSG720921 WCC720919:WCC720921 WLY720919:WLY720921 WVU720919:WVU720921 M786455:M786457 JI786455:JI786457 TE786455:TE786457 ADA786455:ADA786457 AMW786455:AMW786457 AWS786455:AWS786457 BGO786455:BGO786457 BQK786455:BQK786457 CAG786455:CAG786457 CKC786455:CKC786457 CTY786455:CTY786457 DDU786455:DDU786457 DNQ786455:DNQ786457 DXM786455:DXM786457 EHI786455:EHI786457 ERE786455:ERE786457 FBA786455:FBA786457 FKW786455:FKW786457 FUS786455:FUS786457 GEO786455:GEO786457 GOK786455:GOK786457 GYG786455:GYG786457 HIC786455:HIC786457 HRY786455:HRY786457 IBU786455:IBU786457 ILQ786455:ILQ786457 IVM786455:IVM786457 JFI786455:JFI786457 JPE786455:JPE786457 JZA786455:JZA786457 KIW786455:KIW786457 KSS786455:KSS786457 LCO786455:LCO786457 LMK786455:LMK786457 LWG786455:LWG786457 MGC786455:MGC786457 MPY786455:MPY786457 MZU786455:MZU786457 NJQ786455:NJQ786457 NTM786455:NTM786457 ODI786455:ODI786457 ONE786455:ONE786457 OXA786455:OXA786457 PGW786455:PGW786457 PQS786455:PQS786457 QAO786455:QAO786457 QKK786455:QKK786457 QUG786455:QUG786457 REC786455:REC786457 RNY786455:RNY786457 RXU786455:RXU786457 SHQ786455:SHQ786457 SRM786455:SRM786457 TBI786455:TBI786457 TLE786455:TLE786457 TVA786455:TVA786457 UEW786455:UEW786457 UOS786455:UOS786457 UYO786455:UYO786457 VIK786455:VIK786457 VSG786455:VSG786457 WCC786455:WCC786457 WLY786455:WLY786457 WVU786455:WVU786457 M851991:M851993 JI851991:JI851993 TE851991:TE851993 ADA851991:ADA851993 AMW851991:AMW851993 AWS851991:AWS851993 BGO851991:BGO851993 BQK851991:BQK851993 CAG851991:CAG851993 CKC851991:CKC851993 CTY851991:CTY851993 DDU851991:DDU851993 DNQ851991:DNQ851993 DXM851991:DXM851993 EHI851991:EHI851993 ERE851991:ERE851993 FBA851991:FBA851993 FKW851991:FKW851993 FUS851991:FUS851993 GEO851991:GEO851993 GOK851991:GOK851993 GYG851991:GYG851993 HIC851991:HIC851993 HRY851991:HRY851993 IBU851991:IBU851993 ILQ851991:ILQ851993 IVM851991:IVM851993 JFI851991:JFI851993 JPE851991:JPE851993 JZA851991:JZA851993 KIW851991:KIW851993 KSS851991:KSS851993 LCO851991:LCO851993 LMK851991:LMK851993 LWG851991:LWG851993 MGC851991:MGC851993 MPY851991:MPY851993 MZU851991:MZU851993 NJQ851991:NJQ851993 NTM851991:NTM851993 ODI851991:ODI851993 ONE851991:ONE851993 OXA851991:OXA851993 PGW851991:PGW851993 PQS851991:PQS851993 QAO851991:QAO851993 QKK851991:QKK851993 QUG851991:QUG851993 REC851991:REC851993 RNY851991:RNY851993 RXU851991:RXU851993 SHQ851991:SHQ851993 SRM851991:SRM851993 TBI851991:TBI851993 TLE851991:TLE851993 TVA851991:TVA851993 UEW851991:UEW851993 UOS851991:UOS851993 UYO851991:UYO851993 VIK851991:VIK851993 VSG851991:VSG851993 WCC851991:WCC851993 WLY851991:WLY851993 WVU851991:WVU851993 M917527:M917529 JI917527:JI917529 TE917527:TE917529 ADA917527:ADA917529 AMW917527:AMW917529 AWS917527:AWS917529 BGO917527:BGO917529 BQK917527:BQK917529 CAG917527:CAG917529 CKC917527:CKC917529 CTY917527:CTY917529 DDU917527:DDU917529 DNQ917527:DNQ917529 DXM917527:DXM917529 EHI917527:EHI917529 ERE917527:ERE917529 FBA917527:FBA917529 FKW917527:FKW917529 FUS917527:FUS917529 GEO917527:GEO917529 GOK917527:GOK917529 GYG917527:GYG917529 HIC917527:HIC917529 HRY917527:HRY917529 IBU917527:IBU917529 ILQ917527:ILQ917529 IVM917527:IVM917529 JFI917527:JFI917529 JPE917527:JPE917529 JZA917527:JZA917529 KIW917527:KIW917529 KSS917527:KSS917529 LCO917527:LCO917529 LMK917527:LMK917529 LWG917527:LWG917529 MGC917527:MGC917529 MPY917527:MPY917529 MZU917527:MZU917529 NJQ917527:NJQ917529 NTM917527:NTM917529 ODI917527:ODI917529 ONE917527:ONE917529 OXA917527:OXA917529 PGW917527:PGW917529 PQS917527:PQS917529 QAO917527:QAO917529 QKK917527:QKK917529 QUG917527:QUG917529 REC917527:REC917529 RNY917527:RNY917529 RXU917527:RXU917529 SHQ917527:SHQ917529 SRM917527:SRM917529 TBI917527:TBI917529 TLE917527:TLE917529 TVA917527:TVA917529 UEW917527:UEW917529 UOS917527:UOS917529 UYO917527:UYO917529 VIK917527:VIK917529 VSG917527:VSG917529 WCC917527:WCC917529 WLY917527:WLY917529 WVU917527:WVU917529 M983063:M983065 JI983063:JI983065 TE983063:TE983065 ADA983063:ADA983065 AMW983063:AMW983065 AWS983063:AWS983065 BGO983063:BGO983065 BQK983063:BQK983065 CAG983063:CAG983065 CKC983063:CKC983065 CTY983063:CTY983065 DDU983063:DDU983065 DNQ983063:DNQ983065 DXM983063:DXM983065 EHI983063:EHI983065 ERE983063:ERE983065 FBA983063:FBA983065 FKW983063:FKW983065 FUS983063:FUS983065 GEO983063:GEO983065 GOK983063:GOK983065 GYG983063:GYG983065 HIC983063:HIC983065 HRY983063:HRY983065 IBU983063:IBU983065 ILQ983063:ILQ983065 IVM983063:IVM983065 JFI983063:JFI983065 JPE983063:JPE983065 JZA983063:JZA983065 KIW983063:KIW983065 KSS983063:KSS983065 LCO983063:LCO983065 LMK983063:LMK983065 LWG983063:LWG983065 MGC983063:MGC983065 MPY983063:MPY983065 MZU983063:MZU983065 NJQ983063:NJQ983065 NTM983063:NTM983065 ODI983063:ODI983065 ONE983063:ONE983065 OXA983063:OXA983065 PGW983063:PGW983065 PQS983063:PQS983065 QAO983063:QAO983065 QKK983063:QKK983065 QUG983063:QUG983065 REC983063:REC983065 RNY983063:RNY983065 RXU983063:RXU983065 SHQ983063:SHQ983065 SRM983063:SRM983065 TBI983063:TBI983065 TLE983063:TLE983065 TVA983063:TVA983065 UEW983063:UEW983065 UOS983063:UOS983065 UYO983063:UYO983065 VIK983063:VIK983065 VSG983063:VSG983065 WCC983063:WCC983065 WLY983063:WLY983065 WVU983063:WVU983065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9FD74-C219-41DF-BC5A-298D2B0785C7}">
  <sheetPr>
    <tabColor rgb="FFFFC000"/>
  </sheetPr>
  <dimension ref="A1:AI123"/>
  <sheetViews>
    <sheetView view="pageBreakPreview" zoomScaleNormal="100" zoomScaleSheetLayoutView="100" workbookViewId="0">
      <selection activeCell="AH2" sqref="AH2:AI3"/>
    </sheetView>
  </sheetViews>
  <sheetFormatPr defaultColWidth="4" defaultRowHeight="17.25"/>
  <cols>
    <col min="1" max="12" width="3.25" style="406" customWidth="1"/>
    <col min="13" max="13" width="13" style="406" customWidth="1"/>
    <col min="14" max="14" width="4.125" style="406" bestFit="1" customWidth="1"/>
    <col min="15" max="34" width="3.25" style="406" customWidth="1"/>
    <col min="35" max="35" width="31.125" style="406" customWidth="1"/>
    <col min="36" max="36" width="3.25" style="406" customWidth="1"/>
    <col min="37" max="16384" width="4" style="406"/>
  </cols>
  <sheetData>
    <row r="1" spans="1:35" ht="18" thickBot="1"/>
    <row r="2" spans="1:35" ht="18" thickTop="1">
      <c r="B2" s="407" t="s">
        <v>587</v>
      </c>
      <c r="AH2" s="697" t="s">
        <v>408</v>
      </c>
      <c r="AI2" s="698"/>
    </row>
    <row r="3" spans="1:35" ht="18" thickBot="1">
      <c r="AH3" s="699"/>
      <c r="AI3" s="700"/>
    </row>
    <row r="4" spans="1:35" ht="18" thickTop="1">
      <c r="W4" s="408" t="s">
        <v>326</v>
      </c>
      <c r="X4" s="738"/>
      <c r="Y4" s="738"/>
      <c r="Z4" s="410" t="s">
        <v>33</v>
      </c>
      <c r="AA4" s="738"/>
      <c r="AB4" s="738"/>
      <c r="AC4" s="410" t="s">
        <v>327</v>
      </c>
      <c r="AD4" s="738"/>
      <c r="AE4" s="738"/>
      <c r="AF4" s="406" t="s">
        <v>328</v>
      </c>
    </row>
    <row r="5" spans="1:35">
      <c r="B5" s="758" t="s">
        <v>588</v>
      </c>
      <c r="C5" s="758"/>
      <c r="D5" s="758"/>
      <c r="E5" s="758"/>
      <c r="F5" s="758"/>
      <c r="G5" s="758"/>
      <c r="H5" s="758"/>
      <c r="I5" s="758"/>
      <c r="J5" s="758"/>
      <c r="K5" s="406" t="s">
        <v>589</v>
      </c>
    </row>
    <row r="7" spans="1:35">
      <c r="U7" s="408" t="s">
        <v>590</v>
      </c>
      <c r="V7" s="759"/>
      <c r="W7" s="759"/>
      <c r="X7" s="759"/>
      <c r="Y7" s="759"/>
      <c r="Z7" s="759"/>
      <c r="AA7" s="759"/>
      <c r="AB7" s="759"/>
      <c r="AC7" s="759"/>
      <c r="AD7" s="759"/>
      <c r="AE7" s="759"/>
      <c r="AF7" s="759"/>
    </row>
    <row r="8" spans="1:35">
      <c r="V8" s="759"/>
      <c r="W8" s="759"/>
      <c r="X8" s="759"/>
      <c r="Y8" s="759"/>
      <c r="Z8" s="759"/>
      <c r="AA8" s="759"/>
      <c r="AB8" s="759"/>
      <c r="AC8" s="759"/>
      <c r="AD8" s="759"/>
      <c r="AE8" s="759"/>
      <c r="AF8" s="759"/>
    </row>
    <row r="9" spans="1:35" ht="20.25" customHeight="1">
      <c r="B9" s="760" t="s">
        <v>591</v>
      </c>
      <c r="C9" s="760"/>
      <c r="D9" s="760"/>
      <c r="E9" s="760"/>
      <c r="F9" s="760"/>
      <c r="G9" s="760"/>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row>
    <row r="10" spans="1:35" ht="20.25" customHeight="1">
      <c r="B10" s="760"/>
      <c r="C10" s="760"/>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row>
    <row r="11" spans="1:35">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row>
    <row r="12" spans="1:35">
      <c r="A12" s="406" t="s">
        <v>411</v>
      </c>
    </row>
    <row r="14" spans="1:35" ht="36" customHeight="1">
      <c r="R14" s="761" t="s">
        <v>412</v>
      </c>
      <c r="S14" s="762"/>
      <c r="T14" s="762"/>
      <c r="U14" s="762"/>
      <c r="V14" s="763"/>
      <c r="W14" s="411"/>
      <c r="X14" s="412"/>
      <c r="Y14" s="412"/>
      <c r="Z14" s="412"/>
      <c r="AA14" s="412"/>
      <c r="AB14" s="412"/>
      <c r="AC14" s="412"/>
      <c r="AD14" s="412"/>
      <c r="AE14" s="412"/>
      <c r="AF14" s="413"/>
    </row>
    <row r="15" spans="1:35" ht="13.5" customHeight="1"/>
    <row r="16" spans="1:35" s="407" customFormat="1" ht="34.5" customHeight="1">
      <c r="B16" s="761" t="s">
        <v>413</v>
      </c>
      <c r="C16" s="762"/>
      <c r="D16" s="762"/>
      <c r="E16" s="762"/>
      <c r="F16" s="762"/>
      <c r="G16" s="762"/>
      <c r="H16" s="762"/>
      <c r="I16" s="762"/>
      <c r="J16" s="762"/>
      <c r="K16" s="762"/>
      <c r="L16" s="763"/>
      <c r="M16" s="762" t="s">
        <v>414</v>
      </c>
      <c r="N16" s="763"/>
      <c r="O16" s="761" t="s">
        <v>415</v>
      </c>
      <c r="P16" s="762"/>
      <c r="Q16" s="762"/>
      <c r="R16" s="762"/>
      <c r="S16" s="762"/>
      <c r="T16" s="762"/>
      <c r="U16" s="762"/>
      <c r="V16" s="762"/>
      <c r="W16" s="762"/>
      <c r="X16" s="762"/>
      <c r="Y16" s="762"/>
      <c r="Z16" s="762"/>
      <c r="AA16" s="762"/>
      <c r="AB16" s="762"/>
      <c r="AC16" s="762"/>
      <c r="AD16" s="762"/>
      <c r="AE16" s="762"/>
      <c r="AF16" s="763"/>
    </row>
    <row r="17" spans="2:32" s="407" customFormat="1" ht="19.5" customHeight="1">
      <c r="B17" s="740" t="s">
        <v>592</v>
      </c>
      <c r="C17" s="741"/>
      <c r="D17" s="741"/>
      <c r="E17" s="741"/>
      <c r="F17" s="741"/>
      <c r="G17" s="741"/>
      <c r="H17" s="741"/>
      <c r="I17" s="741"/>
      <c r="J17" s="741"/>
      <c r="K17" s="741"/>
      <c r="L17" s="742"/>
      <c r="M17" s="414"/>
      <c r="N17" s="415" t="s">
        <v>416</v>
      </c>
      <c r="O17" s="749"/>
      <c r="P17" s="750"/>
      <c r="Q17" s="750"/>
      <c r="R17" s="750"/>
      <c r="S17" s="750"/>
      <c r="T17" s="750"/>
      <c r="U17" s="750"/>
      <c r="V17" s="750"/>
      <c r="W17" s="750"/>
      <c r="X17" s="750"/>
      <c r="Y17" s="750"/>
      <c r="Z17" s="750"/>
      <c r="AA17" s="750"/>
      <c r="AB17" s="750"/>
      <c r="AC17" s="750"/>
      <c r="AD17" s="750"/>
      <c r="AE17" s="750"/>
      <c r="AF17" s="751"/>
    </row>
    <row r="18" spans="2:32" s="407" customFormat="1" ht="19.5" customHeight="1">
      <c r="B18" s="752"/>
      <c r="C18" s="753"/>
      <c r="D18" s="753"/>
      <c r="E18" s="753"/>
      <c r="F18" s="753"/>
      <c r="G18" s="753"/>
      <c r="H18" s="753"/>
      <c r="I18" s="753"/>
      <c r="J18" s="753"/>
      <c r="K18" s="753"/>
      <c r="L18" s="754"/>
      <c r="M18" s="414"/>
      <c r="N18" s="415" t="s">
        <v>416</v>
      </c>
      <c r="O18" s="749"/>
      <c r="P18" s="750"/>
      <c r="Q18" s="750"/>
      <c r="R18" s="750"/>
      <c r="S18" s="750"/>
      <c r="T18" s="750"/>
      <c r="U18" s="750"/>
      <c r="V18" s="750"/>
      <c r="W18" s="750"/>
      <c r="X18" s="750"/>
      <c r="Y18" s="750"/>
      <c r="Z18" s="750"/>
      <c r="AA18" s="750"/>
      <c r="AB18" s="750"/>
      <c r="AC18" s="750"/>
      <c r="AD18" s="750"/>
      <c r="AE18" s="750"/>
      <c r="AF18" s="751"/>
    </row>
    <row r="19" spans="2:32" s="407" customFormat="1" ht="19.5" customHeight="1">
      <c r="B19" s="755"/>
      <c r="C19" s="756"/>
      <c r="D19" s="756"/>
      <c r="E19" s="756"/>
      <c r="F19" s="756"/>
      <c r="G19" s="756"/>
      <c r="H19" s="756"/>
      <c r="I19" s="756"/>
      <c r="J19" s="756"/>
      <c r="K19" s="756"/>
      <c r="L19" s="757"/>
      <c r="N19" s="417" t="s">
        <v>416</v>
      </c>
      <c r="O19" s="749"/>
      <c r="P19" s="750"/>
      <c r="Q19" s="750"/>
      <c r="R19" s="750"/>
      <c r="S19" s="750"/>
      <c r="T19" s="750"/>
      <c r="U19" s="750"/>
      <c r="V19" s="750"/>
      <c r="W19" s="750"/>
      <c r="X19" s="750"/>
      <c r="Y19" s="750"/>
      <c r="Z19" s="750"/>
      <c r="AA19" s="750"/>
      <c r="AB19" s="750"/>
      <c r="AC19" s="750"/>
      <c r="AD19" s="750"/>
      <c r="AE19" s="750"/>
      <c r="AF19" s="751"/>
    </row>
    <row r="20" spans="2:32" s="407" customFormat="1" ht="19.5" customHeight="1">
      <c r="B20" s="740" t="s">
        <v>593</v>
      </c>
      <c r="C20" s="741"/>
      <c r="D20" s="741"/>
      <c r="E20" s="741"/>
      <c r="F20" s="741"/>
      <c r="G20" s="741"/>
      <c r="H20" s="741"/>
      <c r="I20" s="741"/>
      <c r="J20" s="741"/>
      <c r="K20" s="741"/>
      <c r="L20" s="742"/>
      <c r="M20" s="414"/>
      <c r="N20" s="416" t="s">
        <v>416</v>
      </c>
      <c r="O20" s="749"/>
      <c r="P20" s="750"/>
      <c r="Q20" s="750"/>
      <c r="R20" s="750"/>
      <c r="S20" s="750"/>
      <c r="T20" s="750"/>
      <c r="U20" s="750"/>
      <c r="V20" s="750"/>
      <c r="W20" s="750"/>
      <c r="X20" s="750"/>
      <c r="Y20" s="750"/>
      <c r="Z20" s="750"/>
      <c r="AA20" s="750"/>
      <c r="AB20" s="750"/>
      <c r="AC20" s="750"/>
      <c r="AD20" s="750"/>
      <c r="AE20" s="750"/>
      <c r="AF20" s="751"/>
    </row>
    <row r="21" spans="2:32" s="407" customFormat="1" ht="19.5" customHeight="1">
      <c r="B21" s="743"/>
      <c r="C21" s="744"/>
      <c r="D21" s="744"/>
      <c r="E21" s="744"/>
      <c r="F21" s="744"/>
      <c r="G21" s="744"/>
      <c r="H21" s="744"/>
      <c r="I21" s="744"/>
      <c r="J21" s="744"/>
      <c r="K21" s="744"/>
      <c r="L21" s="745"/>
      <c r="M21" s="414"/>
      <c r="N21" s="416" t="s">
        <v>416</v>
      </c>
      <c r="O21" s="749"/>
      <c r="P21" s="750"/>
      <c r="Q21" s="750"/>
      <c r="R21" s="750"/>
      <c r="S21" s="750"/>
      <c r="T21" s="750"/>
      <c r="U21" s="750"/>
      <c r="V21" s="750"/>
      <c r="W21" s="750"/>
      <c r="X21" s="750"/>
      <c r="Y21" s="750"/>
      <c r="Z21" s="750"/>
      <c r="AA21" s="750"/>
      <c r="AB21" s="750"/>
      <c r="AC21" s="750"/>
      <c r="AD21" s="750"/>
      <c r="AE21" s="750"/>
      <c r="AF21" s="751"/>
    </row>
    <row r="22" spans="2:32" s="407" customFormat="1" ht="19.5" customHeight="1">
      <c r="B22" s="746"/>
      <c r="C22" s="747"/>
      <c r="D22" s="747"/>
      <c r="E22" s="747"/>
      <c r="F22" s="747"/>
      <c r="G22" s="747"/>
      <c r="H22" s="747"/>
      <c r="I22" s="747"/>
      <c r="J22" s="747"/>
      <c r="K22" s="747"/>
      <c r="L22" s="748"/>
      <c r="M22" s="414"/>
      <c r="N22" s="416" t="s">
        <v>416</v>
      </c>
      <c r="O22" s="749"/>
      <c r="P22" s="750"/>
      <c r="Q22" s="750"/>
      <c r="R22" s="750"/>
      <c r="S22" s="750"/>
      <c r="T22" s="750"/>
      <c r="U22" s="750"/>
      <c r="V22" s="750"/>
      <c r="W22" s="750"/>
      <c r="X22" s="750"/>
      <c r="Y22" s="750"/>
      <c r="Z22" s="750"/>
      <c r="AA22" s="750"/>
      <c r="AB22" s="750"/>
      <c r="AC22" s="750"/>
      <c r="AD22" s="750"/>
      <c r="AE22" s="750"/>
      <c r="AF22" s="751"/>
    </row>
    <row r="23" spans="2:32" s="407" customFormat="1" ht="19.5" customHeight="1">
      <c r="B23" s="740" t="s">
        <v>594</v>
      </c>
      <c r="C23" s="741"/>
      <c r="D23" s="741"/>
      <c r="E23" s="741"/>
      <c r="F23" s="741"/>
      <c r="G23" s="741"/>
      <c r="H23" s="741"/>
      <c r="I23" s="741"/>
      <c r="J23" s="741"/>
      <c r="K23" s="741"/>
      <c r="L23" s="742"/>
      <c r="M23" s="418"/>
      <c r="N23" s="415" t="s">
        <v>416</v>
      </c>
      <c r="O23" s="749"/>
      <c r="P23" s="750"/>
      <c r="Q23" s="750"/>
      <c r="R23" s="750"/>
      <c r="S23" s="750"/>
      <c r="T23" s="750"/>
      <c r="U23" s="750"/>
      <c r="V23" s="750"/>
      <c r="W23" s="750"/>
      <c r="X23" s="750"/>
      <c r="Y23" s="750"/>
      <c r="Z23" s="750"/>
      <c r="AA23" s="750"/>
      <c r="AB23" s="750"/>
      <c r="AC23" s="750"/>
      <c r="AD23" s="750"/>
      <c r="AE23" s="750"/>
      <c r="AF23" s="751"/>
    </row>
    <row r="24" spans="2:32" s="407" customFormat="1" ht="19.5" customHeight="1">
      <c r="B24" s="743"/>
      <c r="C24" s="744"/>
      <c r="D24" s="744"/>
      <c r="E24" s="744"/>
      <c r="F24" s="744"/>
      <c r="G24" s="744"/>
      <c r="H24" s="744"/>
      <c r="I24" s="744"/>
      <c r="J24" s="744"/>
      <c r="K24" s="744"/>
      <c r="L24" s="745"/>
      <c r="M24" s="418"/>
      <c r="N24" s="415" t="s">
        <v>416</v>
      </c>
      <c r="O24" s="749"/>
      <c r="P24" s="750"/>
      <c r="Q24" s="750"/>
      <c r="R24" s="750"/>
      <c r="S24" s="750"/>
      <c r="T24" s="750"/>
      <c r="U24" s="750"/>
      <c r="V24" s="750"/>
      <c r="W24" s="750"/>
      <c r="X24" s="750"/>
      <c r="Y24" s="750"/>
      <c r="Z24" s="750"/>
      <c r="AA24" s="750"/>
      <c r="AB24" s="750"/>
      <c r="AC24" s="750"/>
      <c r="AD24" s="750"/>
      <c r="AE24" s="750"/>
      <c r="AF24" s="751"/>
    </row>
    <row r="25" spans="2:32" s="407" customFormat="1" ht="19.5" customHeight="1">
      <c r="B25" s="746"/>
      <c r="C25" s="747"/>
      <c r="D25" s="747"/>
      <c r="E25" s="747"/>
      <c r="F25" s="747"/>
      <c r="G25" s="747"/>
      <c r="H25" s="747"/>
      <c r="I25" s="747"/>
      <c r="J25" s="747"/>
      <c r="K25" s="747"/>
      <c r="L25" s="748"/>
      <c r="M25" s="414"/>
      <c r="N25" s="417" t="s">
        <v>416</v>
      </c>
      <c r="O25" s="749"/>
      <c r="P25" s="750"/>
      <c r="Q25" s="750"/>
      <c r="R25" s="750"/>
      <c r="S25" s="750"/>
      <c r="T25" s="750"/>
      <c r="U25" s="750"/>
      <c r="V25" s="750"/>
      <c r="W25" s="750"/>
      <c r="X25" s="750"/>
      <c r="Y25" s="750"/>
      <c r="Z25" s="750"/>
      <c r="AA25" s="750"/>
      <c r="AB25" s="750"/>
      <c r="AC25" s="750"/>
      <c r="AD25" s="750"/>
      <c r="AE25" s="750"/>
      <c r="AF25" s="751"/>
    </row>
    <row r="26" spans="2:32" s="407" customFormat="1" ht="19.5" customHeight="1">
      <c r="B26" s="740" t="s">
        <v>595</v>
      </c>
      <c r="C26" s="741"/>
      <c r="D26" s="741"/>
      <c r="E26" s="741"/>
      <c r="F26" s="741"/>
      <c r="G26" s="741"/>
      <c r="H26" s="741"/>
      <c r="I26" s="741"/>
      <c r="J26" s="741"/>
      <c r="K26" s="741"/>
      <c r="L26" s="742"/>
      <c r="M26" s="418"/>
      <c r="N26" s="415" t="s">
        <v>416</v>
      </c>
      <c r="O26" s="749"/>
      <c r="P26" s="750"/>
      <c r="Q26" s="750"/>
      <c r="R26" s="750"/>
      <c r="S26" s="750"/>
      <c r="T26" s="750"/>
      <c r="U26" s="750"/>
      <c r="V26" s="750"/>
      <c r="W26" s="750"/>
      <c r="X26" s="750"/>
      <c r="Y26" s="750"/>
      <c r="Z26" s="750"/>
      <c r="AA26" s="750"/>
      <c r="AB26" s="750"/>
      <c r="AC26" s="750"/>
      <c r="AD26" s="750"/>
      <c r="AE26" s="750"/>
      <c r="AF26" s="751"/>
    </row>
    <row r="27" spans="2:32" s="407" customFormat="1" ht="19.5" customHeight="1">
      <c r="B27" s="743"/>
      <c r="C27" s="744"/>
      <c r="D27" s="744"/>
      <c r="E27" s="744"/>
      <c r="F27" s="744"/>
      <c r="G27" s="744"/>
      <c r="H27" s="744"/>
      <c r="I27" s="744"/>
      <c r="J27" s="744"/>
      <c r="K27" s="744"/>
      <c r="L27" s="745"/>
      <c r="M27" s="418"/>
      <c r="N27" s="415" t="s">
        <v>416</v>
      </c>
      <c r="O27" s="749"/>
      <c r="P27" s="750"/>
      <c r="Q27" s="750"/>
      <c r="R27" s="750"/>
      <c r="S27" s="750"/>
      <c r="T27" s="750"/>
      <c r="U27" s="750"/>
      <c r="V27" s="750"/>
      <c r="W27" s="750"/>
      <c r="X27" s="750"/>
      <c r="Y27" s="750"/>
      <c r="Z27" s="750"/>
      <c r="AA27" s="750"/>
      <c r="AB27" s="750"/>
      <c r="AC27" s="750"/>
      <c r="AD27" s="750"/>
      <c r="AE27" s="750"/>
      <c r="AF27" s="751"/>
    </row>
    <row r="28" spans="2:32" s="407" customFormat="1" ht="19.5" customHeight="1">
      <c r="B28" s="746"/>
      <c r="C28" s="747"/>
      <c r="D28" s="747"/>
      <c r="E28" s="747"/>
      <c r="F28" s="747"/>
      <c r="G28" s="747"/>
      <c r="H28" s="747"/>
      <c r="I28" s="747"/>
      <c r="J28" s="747"/>
      <c r="K28" s="747"/>
      <c r="L28" s="748"/>
      <c r="M28" s="414"/>
      <c r="N28" s="417" t="s">
        <v>416</v>
      </c>
      <c r="O28" s="749"/>
      <c r="P28" s="750"/>
      <c r="Q28" s="750"/>
      <c r="R28" s="750"/>
      <c r="S28" s="750"/>
      <c r="T28" s="750"/>
      <c r="U28" s="750"/>
      <c r="V28" s="750"/>
      <c r="W28" s="750"/>
      <c r="X28" s="750"/>
      <c r="Y28" s="750"/>
      <c r="Z28" s="750"/>
      <c r="AA28" s="750"/>
      <c r="AB28" s="750"/>
      <c r="AC28" s="750"/>
      <c r="AD28" s="750"/>
      <c r="AE28" s="750"/>
      <c r="AF28" s="751"/>
    </row>
    <row r="29" spans="2:32" s="407" customFormat="1" ht="19.5" customHeight="1">
      <c r="B29" s="740" t="s">
        <v>596</v>
      </c>
      <c r="C29" s="741"/>
      <c r="D29" s="741"/>
      <c r="E29" s="741"/>
      <c r="F29" s="741"/>
      <c r="G29" s="741"/>
      <c r="H29" s="741"/>
      <c r="I29" s="741"/>
      <c r="J29" s="741"/>
      <c r="K29" s="741"/>
      <c r="L29" s="742"/>
      <c r="M29" s="418"/>
      <c r="N29" s="415" t="s">
        <v>416</v>
      </c>
      <c r="O29" s="749"/>
      <c r="P29" s="750"/>
      <c r="Q29" s="750"/>
      <c r="R29" s="750"/>
      <c r="S29" s="750"/>
      <c r="T29" s="750"/>
      <c r="U29" s="750"/>
      <c r="V29" s="750"/>
      <c r="W29" s="750"/>
      <c r="X29" s="750"/>
      <c r="Y29" s="750"/>
      <c r="Z29" s="750"/>
      <c r="AA29" s="750"/>
      <c r="AB29" s="750"/>
      <c r="AC29" s="750"/>
      <c r="AD29" s="750"/>
      <c r="AE29" s="750"/>
      <c r="AF29" s="751"/>
    </row>
    <row r="30" spans="2:32" s="407" customFormat="1" ht="19.5" customHeight="1">
      <c r="B30" s="743"/>
      <c r="C30" s="744"/>
      <c r="D30" s="744"/>
      <c r="E30" s="744"/>
      <c r="F30" s="744"/>
      <c r="G30" s="744"/>
      <c r="H30" s="744"/>
      <c r="I30" s="744"/>
      <c r="J30" s="744"/>
      <c r="K30" s="744"/>
      <c r="L30" s="745"/>
      <c r="M30" s="418"/>
      <c r="N30" s="415" t="s">
        <v>416</v>
      </c>
      <c r="O30" s="749"/>
      <c r="P30" s="750"/>
      <c r="Q30" s="750"/>
      <c r="R30" s="750"/>
      <c r="S30" s="750"/>
      <c r="T30" s="750"/>
      <c r="U30" s="750"/>
      <c r="V30" s="750"/>
      <c r="W30" s="750"/>
      <c r="X30" s="750"/>
      <c r="Y30" s="750"/>
      <c r="Z30" s="750"/>
      <c r="AA30" s="750"/>
      <c r="AB30" s="750"/>
      <c r="AC30" s="750"/>
      <c r="AD30" s="750"/>
      <c r="AE30" s="750"/>
      <c r="AF30" s="751"/>
    </row>
    <row r="31" spans="2:32" s="407" customFormat="1" ht="19.5" customHeight="1">
      <c r="B31" s="746"/>
      <c r="C31" s="747"/>
      <c r="D31" s="747"/>
      <c r="E31" s="747"/>
      <c r="F31" s="747"/>
      <c r="G31" s="747"/>
      <c r="H31" s="747"/>
      <c r="I31" s="747"/>
      <c r="J31" s="747"/>
      <c r="K31" s="747"/>
      <c r="L31" s="748"/>
      <c r="M31" s="414"/>
      <c r="N31" s="417" t="s">
        <v>416</v>
      </c>
      <c r="O31" s="749"/>
      <c r="P31" s="750"/>
      <c r="Q31" s="750"/>
      <c r="R31" s="750"/>
      <c r="S31" s="750"/>
      <c r="T31" s="750"/>
      <c r="U31" s="750"/>
      <c r="V31" s="750"/>
      <c r="W31" s="750"/>
      <c r="X31" s="750"/>
      <c r="Y31" s="750"/>
      <c r="Z31" s="750"/>
      <c r="AA31" s="750"/>
      <c r="AB31" s="750"/>
      <c r="AC31" s="750"/>
      <c r="AD31" s="750"/>
      <c r="AE31" s="750"/>
      <c r="AF31" s="751"/>
    </row>
    <row r="32" spans="2:32" s="407" customFormat="1" ht="19.5" customHeight="1">
      <c r="B32" s="740" t="s">
        <v>597</v>
      </c>
      <c r="C32" s="741"/>
      <c r="D32" s="741"/>
      <c r="E32" s="741"/>
      <c r="F32" s="741"/>
      <c r="G32" s="741"/>
      <c r="H32" s="741"/>
      <c r="I32" s="741"/>
      <c r="J32" s="741"/>
      <c r="K32" s="741"/>
      <c r="L32" s="742"/>
      <c r="M32" s="418"/>
      <c r="N32" s="415" t="s">
        <v>416</v>
      </c>
      <c r="O32" s="749"/>
      <c r="P32" s="750"/>
      <c r="Q32" s="750"/>
      <c r="R32" s="750"/>
      <c r="S32" s="750"/>
      <c r="T32" s="750"/>
      <c r="U32" s="750"/>
      <c r="V32" s="750"/>
      <c r="W32" s="750"/>
      <c r="X32" s="750"/>
      <c r="Y32" s="750"/>
      <c r="Z32" s="750"/>
      <c r="AA32" s="750"/>
      <c r="AB32" s="750"/>
      <c r="AC32" s="750"/>
      <c r="AD32" s="750"/>
      <c r="AE32" s="750"/>
      <c r="AF32" s="751"/>
    </row>
    <row r="33" spans="1:32" s="407" customFormat="1" ht="19.5" customHeight="1">
      <c r="B33" s="743"/>
      <c r="C33" s="744"/>
      <c r="D33" s="744"/>
      <c r="E33" s="744"/>
      <c r="F33" s="744"/>
      <c r="G33" s="744"/>
      <c r="H33" s="744"/>
      <c r="I33" s="744"/>
      <c r="J33" s="744"/>
      <c r="K33" s="744"/>
      <c r="L33" s="745"/>
      <c r="M33" s="418"/>
      <c r="N33" s="415" t="s">
        <v>416</v>
      </c>
      <c r="O33" s="749"/>
      <c r="P33" s="750"/>
      <c r="Q33" s="750"/>
      <c r="R33" s="750"/>
      <c r="S33" s="750"/>
      <c r="T33" s="750"/>
      <c r="U33" s="750"/>
      <c r="V33" s="750"/>
      <c r="W33" s="750"/>
      <c r="X33" s="750"/>
      <c r="Y33" s="750"/>
      <c r="Z33" s="750"/>
      <c r="AA33" s="750"/>
      <c r="AB33" s="750"/>
      <c r="AC33" s="750"/>
      <c r="AD33" s="750"/>
      <c r="AE33" s="750"/>
      <c r="AF33" s="751"/>
    </row>
    <row r="34" spans="1:32" s="407" customFormat="1" ht="19.5" customHeight="1">
      <c r="B34" s="746"/>
      <c r="C34" s="747"/>
      <c r="D34" s="747"/>
      <c r="E34" s="747"/>
      <c r="F34" s="747"/>
      <c r="G34" s="747"/>
      <c r="H34" s="747"/>
      <c r="I34" s="747"/>
      <c r="J34" s="747"/>
      <c r="K34" s="747"/>
      <c r="L34" s="748"/>
      <c r="M34" s="414"/>
      <c r="N34" s="417" t="s">
        <v>416</v>
      </c>
      <c r="O34" s="749"/>
      <c r="P34" s="750"/>
      <c r="Q34" s="750"/>
      <c r="R34" s="750"/>
      <c r="S34" s="750"/>
      <c r="T34" s="750"/>
      <c r="U34" s="750"/>
      <c r="V34" s="750"/>
      <c r="W34" s="750"/>
      <c r="X34" s="750"/>
      <c r="Y34" s="750"/>
      <c r="Z34" s="750"/>
      <c r="AA34" s="750"/>
      <c r="AB34" s="750"/>
      <c r="AC34" s="750"/>
      <c r="AD34" s="750"/>
      <c r="AE34" s="750"/>
      <c r="AF34" s="751"/>
    </row>
    <row r="35" spans="1:32" s="407" customFormat="1" ht="19.5" customHeight="1">
      <c r="B35" s="740" t="s">
        <v>598</v>
      </c>
      <c r="C35" s="741"/>
      <c r="D35" s="741"/>
      <c r="E35" s="741"/>
      <c r="F35" s="741"/>
      <c r="G35" s="741"/>
      <c r="H35" s="741"/>
      <c r="I35" s="741"/>
      <c r="J35" s="741"/>
      <c r="K35" s="741"/>
      <c r="L35" s="742"/>
      <c r="M35" s="414"/>
      <c r="N35" s="416" t="s">
        <v>416</v>
      </c>
      <c r="O35" s="749"/>
      <c r="P35" s="750"/>
      <c r="Q35" s="750"/>
      <c r="R35" s="750"/>
      <c r="S35" s="750"/>
      <c r="T35" s="750"/>
      <c r="U35" s="750"/>
      <c r="V35" s="750"/>
      <c r="W35" s="750"/>
      <c r="X35" s="750"/>
      <c r="Y35" s="750"/>
      <c r="Z35" s="750"/>
      <c r="AA35" s="750"/>
      <c r="AB35" s="750"/>
      <c r="AC35" s="750"/>
      <c r="AD35" s="750"/>
      <c r="AE35" s="750"/>
      <c r="AF35" s="751"/>
    </row>
    <row r="36" spans="1:32" s="407" customFormat="1" ht="19.5" customHeight="1">
      <c r="B36" s="743"/>
      <c r="C36" s="744"/>
      <c r="D36" s="744"/>
      <c r="E36" s="744"/>
      <c r="F36" s="744"/>
      <c r="G36" s="744"/>
      <c r="H36" s="744"/>
      <c r="I36" s="744"/>
      <c r="J36" s="744"/>
      <c r="K36" s="744"/>
      <c r="L36" s="745"/>
      <c r="M36" s="414"/>
      <c r="N36" s="416" t="s">
        <v>416</v>
      </c>
      <c r="O36" s="749"/>
      <c r="P36" s="750"/>
      <c r="Q36" s="750"/>
      <c r="R36" s="750"/>
      <c r="S36" s="750"/>
      <c r="T36" s="750"/>
      <c r="U36" s="750"/>
      <c r="V36" s="750"/>
      <c r="W36" s="750"/>
      <c r="X36" s="750"/>
      <c r="Y36" s="750"/>
      <c r="Z36" s="750"/>
      <c r="AA36" s="750"/>
      <c r="AB36" s="750"/>
      <c r="AC36" s="750"/>
      <c r="AD36" s="750"/>
      <c r="AE36" s="750"/>
      <c r="AF36" s="751"/>
    </row>
    <row r="37" spans="1:32" s="407" customFormat="1" ht="19.5" customHeight="1">
      <c r="B37" s="746"/>
      <c r="C37" s="747"/>
      <c r="D37" s="747"/>
      <c r="E37" s="747"/>
      <c r="F37" s="747"/>
      <c r="G37" s="747"/>
      <c r="H37" s="747"/>
      <c r="I37" s="747"/>
      <c r="J37" s="747"/>
      <c r="K37" s="747"/>
      <c r="L37" s="748"/>
      <c r="M37" s="414"/>
      <c r="N37" s="416" t="s">
        <v>416</v>
      </c>
      <c r="O37" s="749"/>
      <c r="P37" s="750"/>
      <c r="Q37" s="750"/>
      <c r="R37" s="750"/>
      <c r="S37" s="750"/>
      <c r="T37" s="750"/>
      <c r="U37" s="750"/>
      <c r="V37" s="750"/>
      <c r="W37" s="750"/>
      <c r="X37" s="750"/>
      <c r="Y37" s="750"/>
      <c r="Z37" s="750"/>
      <c r="AA37" s="750"/>
      <c r="AB37" s="750"/>
      <c r="AC37" s="750"/>
      <c r="AD37" s="750"/>
      <c r="AE37" s="750"/>
      <c r="AF37" s="751"/>
    </row>
    <row r="39" spans="1:32">
      <c r="B39" s="406" t="s">
        <v>417</v>
      </c>
    </row>
    <row r="40" spans="1:32">
      <c r="B40" s="406" t="s">
        <v>418</v>
      </c>
    </row>
    <row r="42" spans="1:32">
      <c r="A42" s="406" t="s">
        <v>599</v>
      </c>
      <c r="J42" s="738"/>
      <c r="K42" s="738"/>
      <c r="L42" s="738"/>
      <c r="M42" s="419"/>
      <c r="N42" s="406" t="s">
        <v>33</v>
      </c>
      <c r="O42" s="739"/>
      <c r="P42" s="739"/>
      <c r="Q42" s="406" t="s">
        <v>446</v>
      </c>
      <c r="R42" s="739"/>
      <c r="S42" s="739"/>
      <c r="T42" s="406" t="s">
        <v>328</v>
      </c>
    </row>
    <row r="122" spans="3:7">
      <c r="C122" s="420"/>
      <c r="D122" s="420"/>
      <c r="E122" s="420"/>
      <c r="F122" s="420"/>
      <c r="G122" s="420"/>
    </row>
    <row r="123" spans="3:7">
      <c r="C123" s="421"/>
    </row>
  </sheetData>
  <mergeCells count="43">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9:L31"/>
    <mergeCell ref="O29:AF29"/>
    <mergeCell ref="O30:AF30"/>
    <mergeCell ref="O31:AF31"/>
    <mergeCell ref="B20:L22"/>
    <mergeCell ref="O20:AF20"/>
    <mergeCell ref="O21:AF21"/>
    <mergeCell ref="O22:AF22"/>
    <mergeCell ref="B23:L25"/>
    <mergeCell ref="O23:AF23"/>
    <mergeCell ref="O24:AF24"/>
    <mergeCell ref="O25:AF25"/>
    <mergeCell ref="J42:L42"/>
    <mergeCell ref="O42:P42"/>
    <mergeCell ref="R42:S42"/>
    <mergeCell ref="AH2:AI3"/>
    <mergeCell ref="B32:L34"/>
    <mergeCell ref="O32:AF32"/>
    <mergeCell ref="O33:AF33"/>
    <mergeCell ref="O34:AF34"/>
    <mergeCell ref="B35:L37"/>
    <mergeCell ref="O35:AF35"/>
    <mergeCell ref="O36:AF36"/>
    <mergeCell ref="O37:AF37"/>
    <mergeCell ref="B26:L28"/>
    <mergeCell ref="O26:AF26"/>
    <mergeCell ref="O27:AF27"/>
    <mergeCell ref="O28:AF28"/>
  </mergeCells>
  <phoneticPr fontId="2"/>
  <hyperlinks>
    <hyperlink ref="AH2" location="添付書類一覧!A1" display="添付書類一覧に戻る" xr:uid="{4F4B1140-96AD-4C04-8E6F-30B2863853FA}"/>
  </hyperlink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AAAF-3D1A-4882-8224-58F23917B61B}">
  <sheetPr>
    <tabColor rgb="FFFFC000"/>
  </sheetPr>
  <dimension ref="B1:AH123"/>
  <sheetViews>
    <sheetView zoomScaleNormal="100" zoomScaleSheetLayoutView="40" workbookViewId="0">
      <selection activeCell="AG4" sqref="AG4:AH5"/>
    </sheetView>
  </sheetViews>
  <sheetFormatPr defaultColWidth="3.5" defaultRowHeight="13.5"/>
  <cols>
    <col min="1" max="1" width="1.25" style="439" customWidth="1"/>
    <col min="2" max="2" width="3.125" style="469" customWidth="1"/>
    <col min="3" max="30" width="3.125" style="439" customWidth="1"/>
    <col min="31" max="31" width="1.25" style="439" customWidth="1"/>
    <col min="32" max="33" width="3.5" style="439"/>
    <col min="34" max="34" width="29.875" style="439" customWidth="1"/>
    <col min="35" max="16384" width="3.5" style="439"/>
  </cols>
  <sheetData>
    <row r="1" spans="2:34" s="314" customFormat="1"/>
    <row r="2" spans="2:34" s="314" customFormat="1">
      <c r="B2" s="314" t="s">
        <v>602</v>
      </c>
    </row>
    <row r="3" spans="2:34" s="314" customFormat="1" ht="14.25" thickBot="1">
      <c r="U3" s="432" t="s">
        <v>326</v>
      </c>
      <c r="V3" s="611"/>
      <c r="W3" s="611"/>
      <c r="X3" s="315" t="s">
        <v>33</v>
      </c>
      <c r="Y3" s="611"/>
      <c r="Z3" s="611"/>
      <c r="AA3" s="315" t="s">
        <v>327</v>
      </c>
      <c r="AB3" s="611"/>
      <c r="AC3" s="611"/>
      <c r="AD3" s="315" t="s">
        <v>328</v>
      </c>
    </row>
    <row r="4" spans="2:34" s="314" customFormat="1" ht="14.25" thickTop="1">
      <c r="AD4" s="432"/>
      <c r="AG4" s="697" t="s">
        <v>408</v>
      </c>
      <c r="AH4" s="698"/>
    </row>
    <row r="5" spans="2:34" s="314" customFormat="1" ht="27.75" customHeight="1" thickBot="1">
      <c r="B5" s="768" t="s">
        <v>603</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G5" s="699"/>
      <c r="AH5" s="700"/>
    </row>
    <row r="6" spans="2:34" s="314" customFormat="1" ht="14.25" thickTop="1"/>
    <row r="7" spans="2:34" s="314" customFormat="1" ht="23.25" customHeight="1">
      <c r="B7" s="794" t="s">
        <v>329</v>
      </c>
      <c r="C7" s="794"/>
      <c r="D7" s="794"/>
      <c r="E7" s="794"/>
      <c r="F7" s="779"/>
      <c r="G7" s="779"/>
      <c r="H7" s="780"/>
      <c r="I7" s="780"/>
      <c r="J7" s="780"/>
      <c r="K7" s="780"/>
      <c r="L7" s="780"/>
      <c r="M7" s="780"/>
      <c r="N7" s="780"/>
      <c r="O7" s="780"/>
      <c r="P7" s="780"/>
      <c r="Q7" s="780"/>
      <c r="R7" s="780"/>
      <c r="S7" s="780"/>
      <c r="T7" s="780"/>
      <c r="U7" s="780"/>
      <c r="V7" s="780"/>
      <c r="W7" s="780"/>
      <c r="X7" s="780"/>
      <c r="Y7" s="780"/>
      <c r="Z7" s="780"/>
      <c r="AA7" s="780"/>
      <c r="AB7" s="780"/>
      <c r="AC7" s="780"/>
      <c r="AD7" s="781"/>
    </row>
    <row r="8" spans="2:34" ht="23.25" customHeight="1">
      <c r="B8" s="779" t="s">
        <v>330</v>
      </c>
      <c r="C8" s="780"/>
      <c r="D8" s="780"/>
      <c r="E8" s="780"/>
      <c r="F8" s="781"/>
      <c r="G8" s="320" t="s">
        <v>419</v>
      </c>
      <c r="H8" s="436" t="s">
        <v>438</v>
      </c>
      <c r="I8" s="436"/>
      <c r="J8" s="436"/>
      <c r="K8" s="436"/>
      <c r="L8" s="315" t="s">
        <v>419</v>
      </c>
      <c r="M8" s="436" t="s">
        <v>439</v>
      </c>
      <c r="N8" s="436"/>
      <c r="O8" s="436"/>
      <c r="P8" s="436"/>
      <c r="Q8" s="315" t="s">
        <v>419</v>
      </c>
      <c r="R8" s="436" t="s">
        <v>440</v>
      </c>
      <c r="S8" s="437"/>
      <c r="T8" s="437"/>
      <c r="U8" s="437"/>
      <c r="V8" s="437"/>
      <c r="W8" s="437"/>
      <c r="X8" s="437"/>
      <c r="Y8" s="437"/>
      <c r="Z8" s="437"/>
      <c r="AA8" s="437"/>
      <c r="AB8" s="437"/>
      <c r="AC8" s="437"/>
      <c r="AD8" s="438"/>
    </row>
    <row r="9" spans="2:34" ht="23.25" customHeight="1">
      <c r="B9" s="782" t="s">
        <v>604</v>
      </c>
      <c r="C9" s="783"/>
      <c r="D9" s="783"/>
      <c r="E9" s="783"/>
      <c r="F9" s="784"/>
      <c r="G9" s="315" t="s">
        <v>419</v>
      </c>
      <c r="H9" s="441" t="s">
        <v>605</v>
      </c>
      <c r="I9" s="441"/>
      <c r="J9" s="441"/>
      <c r="K9" s="441"/>
      <c r="L9" s="441"/>
      <c r="M9" s="441"/>
      <c r="N9" s="441"/>
      <c r="O9" s="441"/>
      <c r="P9" s="441"/>
      <c r="Q9" s="441"/>
      <c r="R9" s="441"/>
      <c r="S9" s="442"/>
      <c r="T9" s="442"/>
      <c r="U9" s="442"/>
      <c r="V9" s="442"/>
      <c r="W9" s="442"/>
      <c r="X9" s="442"/>
      <c r="Y9" s="442"/>
      <c r="Z9" s="442"/>
      <c r="AA9" s="442"/>
      <c r="AB9" s="442"/>
      <c r="AC9" s="442"/>
      <c r="AD9" s="443"/>
    </row>
    <row r="10" spans="2:34" ht="23.25" customHeight="1">
      <c r="B10" s="785"/>
      <c r="C10" s="786"/>
      <c r="D10" s="786"/>
      <c r="E10" s="786"/>
      <c r="F10" s="787"/>
      <c r="G10" s="315" t="s">
        <v>419</v>
      </c>
      <c r="H10" s="445" t="s">
        <v>606</v>
      </c>
      <c r="I10" s="445"/>
      <c r="J10" s="445"/>
      <c r="K10" s="445"/>
      <c r="L10" s="445"/>
      <c r="M10" s="445"/>
      <c r="N10" s="445"/>
      <c r="O10" s="445"/>
      <c r="P10" s="445"/>
      <c r="Q10" s="445"/>
      <c r="R10" s="445"/>
      <c r="S10" s="446"/>
      <c r="T10" s="446"/>
      <c r="U10" s="446"/>
      <c r="V10" s="446"/>
      <c r="W10" s="446"/>
      <c r="X10" s="446"/>
      <c r="Y10" s="446"/>
      <c r="Z10" s="446"/>
      <c r="AA10" s="446"/>
      <c r="AB10" s="446"/>
      <c r="AC10" s="446"/>
      <c r="AD10" s="447"/>
    </row>
    <row r="11" spans="2:34" ht="23.25" customHeight="1">
      <c r="B11" s="788"/>
      <c r="C11" s="789"/>
      <c r="D11" s="789"/>
      <c r="E11" s="789"/>
      <c r="F11" s="790"/>
      <c r="G11" s="321" t="s">
        <v>419</v>
      </c>
      <c r="H11" s="450" t="s">
        <v>607</v>
      </c>
      <c r="I11" s="451"/>
      <c r="J11" s="451"/>
      <c r="K11" s="451"/>
      <c r="L11" s="451"/>
      <c r="M11" s="451"/>
      <c r="N11" s="451"/>
      <c r="O11" s="451"/>
      <c r="P11" s="451"/>
      <c r="Q11" s="451"/>
      <c r="R11" s="451"/>
      <c r="S11" s="451"/>
      <c r="T11" s="451"/>
      <c r="U11" s="451"/>
      <c r="V11" s="451"/>
      <c r="W11" s="451"/>
      <c r="X11" s="451"/>
      <c r="Y11" s="451"/>
      <c r="Z11" s="451"/>
      <c r="AA11" s="451"/>
      <c r="AB11" s="451"/>
      <c r="AC11" s="451"/>
      <c r="AD11" s="452"/>
    </row>
    <row r="12" spans="2:34" s="314" customFormat="1"/>
    <row r="13" spans="2:34" s="314" customFormat="1">
      <c r="B13" s="314" t="s">
        <v>331</v>
      </c>
    </row>
    <row r="14" spans="2:34" s="314" customFormat="1">
      <c r="B14" s="314" t="s">
        <v>332</v>
      </c>
      <c r="AC14" s="445"/>
      <c r="AD14" s="445"/>
    </row>
    <row r="15" spans="2:34" s="314" customFormat="1" ht="6" customHeight="1"/>
    <row r="16" spans="2:34" s="314" customFormat="1" ht="4.5" customHeight="1">
      <c r="B16" s="619" t="s">
        <v>333</v>
      </c>
      <c r="C16" s="646"/>
      <c r="D16" s="646"/>
      <c r="E16" s="646"/>
      <c r="F16" s="620"/>
      <c r="G16" s="440"/>
      <c r="H16" s="317"/>
      <c r="I16" s="317"/>
      <c r="J16" s="317"/>
      <c r="K16" s="317"/>
      <c r="L16" s="317"/>
      <c r="M16" s="317"/>
      <c r="N16" s="317"/>
      <c r="O16" s="317"/>
      <c r="P16" s="317"/>
      <c r="Q16" s="317"/>
      <c r="R16" s="317"/>
      <c r="S16" s="317"/>
      <c r="T16" s="317"/>
      <c r="U16" s="317"/>
      <c r="V16" s="317"/>
      <c r="W16" s="317"/>
      <c r="X16" s="317"/>
      <c r="Y16" s="317"/>
      <c r="Z16" s="440"/>
      <c r="AA16" s="317"/>
      <c r="AB16" s="317"/>
      <c r="AC16" s="791"/>
      <c r="AD16" s="792"/>
    </row>
    <row r="17" spans="2:30" s="314" customFormat="1" ht="15.75" customHeight="1">
      <c r="B17" s="767"/>
      <c r="C17" s="768"/>
      <c r="D17" s="768"/>
      <c r="E17" s="768"/>
      <c r="F17" s="769"/>
      <c r="G17" s="444"/>
      <c r="H17" s="314" t="s">
        <v>334</v>
      </c>
      <c r="Z17" s="453"/>
      <c r="AA17" s="454" t="s">
        <v>441</v>
      </c>
      <c r="AB17" s="454" t="s">
        <v>442</v>
      </c>
      <c r="AC17" s="454" t="s">
        <v>443</v>
      </c>
      <c r="AD17" s="455"/>
    </row>
    <row r="18" spans="2:30" s="314" customFormat="1" ht="18.75" customHeight="1">
      <c r="B18" s="767"/>
      <c r="C18" s="768"/>
      <c r="D18" s="768"/>
      <c r="E18" s="768"/>
      <c r="F18" s="769"/>
      <c r="G18" s="444"/>
      <c r="I18" s="456" t="s">
        <v>322</v>
      </c>
      <c r="J18" s="777" t="s">
        <v>335</v>
      </c>
      <c r="K18" s="778"/>
      <c r="L18" s="778"/>
      <c r="M18" s="778"/>
      <c r="N18" s="778"/>
      <c r="O18" s="778"/>
      <c r="P18" s="778"/>
      <c r="Q18" s="778"/>
      <c r="R18" s="778"/>
      <c r="S18" s="778"/>
      <c r="T18" s="778"/>
      <c r="U18" s="434"/>
      <c r="V18" s="615"/>
      <c r="W18" s="616"/>
      <c r="X18" s="435" t="s">
        <v>323</v>
      </c>
      <c r="Z18" s="457"/>
      <c r="AA18" s="454"/>
      <c r="AB18" s="454"/>
      <c r="AC18" s="454"/>
      <c r="AD18" s="455"/>
    </row>
    <row r="19" spans="2:30" s="314" customFormat="1" ht="18.75" customHeight="1">
      <c r="B19" s="767"/>
      <c r="C19" s="768"/>
      <c r="D19" s="768"/>
      <c r="E19" s="768"/>
      <c r="F19" s="769"/>
      <c r="G19" s="444"/>
      <c r="I19" s="456" t="s">
        <v>324</v>
      </c>
      <c r="J19" s="458" t="s">
        <v>336</v>
      </c>
      <c r="K19" s="434"/>
      <c r="L19" s="434"/>
      <c r="M19" s="434"/>
      <c r="N19" s="434"/>
      <c r="O19" s="434"/>
      <c r="P19" s="434"/>
      <c r="Q19" s="434"/>
      <c r="R19" s="434"/>
      <c r="S19" s="434"/>
      <c r="T19" s="434"/>
      <c r="U19" s="435"/>
      <c r="V19" s="695"/>
      <c r="W19" s="696"/>
      <c r="X19" s="449" t="s">
        <v>323</v>
      </c>
      <c r="Y19" s="459"/>
      <c r="Z19" s="457"/>
      <c r="AA19" s="315" t="s">
        <v>419</v>
      </c>
      <c r="AB19" s="315" t="s">
        <v>442</v>
      </c>
      <c r="AC19" s="315" t="s">
        <v>419</v>
      </c>
      <c r="AD19" s="455"/>
    </row>
    <row r="20" spans="2:30" s="314" customFormat="1">
      <c r="B20" s="767"/>
      <c r="C20" s="768"/>
      <c r="D20" s="768"/>
      <c r="E20" s="768"/>
      <c r="F20" s="769"/>
      <c r="G20" s="444"/>
      <c r="H20" s="314" t="s">
        <v>337</v>
      </c>
      <c r="Z20" s="444"/>
      <c r="AA20" s="445"/>
      <c r="AB20" s="315"/>
      <c r="AC20" s="445"/>
      <c r="AD20" s="455"/>
    </row>
    <row r="21" spans="2:30" s="314" customFormat="1" ht="15.75" customHeight="1">
      <c r="B21" s="767"/>
      <c r="C21" s="768"/>
      <c r="D21" s="768"/>
      <c r="E21" s="768"/>
      <c r="F21" s="769"/>
      <c r="G21" s="444"/>
      <c r="H21" s="314" t="s">
        <v>338</v>
      </c>
      <c r="T21" s="459"/>
      <c r="V21" s="459"/>
      <c r="Z21" s="457"/>
      <c r="AA21" s="445"/>
      <c r="AB21" s="445"/>
      <c r="AC21" s="445"/>
      <c r="AD21" s="455"/>
    </row>
    <row r="22" spans="2:30" s="314" customFormat="1" ht="30" customHeight="1">
      <c r="B22" s="767"/>
      <c r="C22" s="768"/>
      <c r="D22" s="768"/>
      <c r="E22" s="768"/>
      <c r="F22" s="769"/>
      <c r="G22" s="444"/>
      <c r="I22" s="456" t="s">
        <v>325</v>
      </c>
      <c r="J22" s="777" t="s">
        <v>339</v>
      </c>
      <c r="K22" s="778"/>
      <c r="L22" s="778"/>
      <c r="M22" s="778"/>
      <c r="N22" s="778"/>
      <c r="O22" s="778"/>
      <c r="P22" s="778"/>
      <c r="Q22" s="778"/>
      <c r="R22" s="778"/>
      <c r="S22" s="778"/>
      <c r="T22" s="778"/>
      <c r="U22" s="793"/>
      <c r="V22" s="615"/>
      <c r="W22" s="616"/>
      <c r="X22" s="435" t="s">
        <v>323</v>
      </c>
      <c r="Y22" s="459"/>
      <c r="Z22" s="457"/>
      <c r="AA22" s="315" t="s">
        <v>419</v>
      </c>
      <c r="AB22" s="315" t="s">
        <v>442</v>
      </c>
      <c r="AC22" s="315" t="s">
        <v>419</v>
      </c>
      <c r="AD22" s="455"/>
    </row>
    <row r="23" spans="2:30" s="314" customFormat="1" ht="6" customHeight="1">
      <c r="B23" s="770"/>
      <c r="C23" s="771"/>
      <c r="D23" s="771"/>
      <c r="E23" s="771"/>
      <c r="F23" s="772"/>
      <c r="G23" s="448"/>
      <c r="H23" s="316"/>
      <c r="I23" s="316"/>
      <c r="J23" s="316"/>
      <c r="K23" s="316"/>
      <c r="L23" s="316"/>
      <c r="M23" s="316"/>
      <c r="N23" s="316"/>
      <c r="O23" s="316"/>
      <c r="P23" s="316"/>
      <c r="Q23" s="316"/>
      <c r="R23" s="316"/>
      <c r="S23" s="316"/>
      <c r="T23" s="460"/>
      <c r="U23" s="460"/>
      <c r="V23" s="316"/>
      <c r="W23" s="316"/>
      <c r="X23" s="316"/>
      <c r="Y23" s="316"/>
      <c r="Z23" s="448"/>
      <c r="AA23" s="316"/>
      <c r="AB23" s="316"/>
      <c r="AC23" s="450"/>
      <c r="AD23" s="461"/>
    </row>
    <row r="24" spans="2:30" s="314" customFormat="1" ht="9.75" customHeight="1">
      <c r="B24" s="433"/>
      <c r="C24" s="433"/>
      <c r="D24" s="433"/>
      <c r="E24" s="433"/>
      <c r="F24" s="433"/>
      <c r="T24" s="459"/>
      <c r="U24" s="459"/>
    </row>
    <row r="25" spans="2:30" s="314" customFormat="1">
      <c r="B25" s="314" t="s">
        <v>340</v>
      </c>
      <c r="C25" s="433"/>
      <c r="D25" s="433"/>
      <c r="E25" s="433"/>
      <c r="F25" s="433"/>
      <c r="T25" s="459"/>
      <c r="U25" s="459"/>
    </row>
    <row r="26" spans="2:30" s="314" customFormat="1" ht="6.75" customHeight="1">
      <c r="B26" s="433"/>
      <c r="C26" s="433"/>
      <c r="D26" s="433"/>
      <c r="E26" s="433"/>
      <c r="F26" s="433"/>
      <c r="T26" s="459"/>
      <c r="U26" s="459"/>
    </row>
    <row r="27" spans="2:30" s="314" customFormat="1" ht="4.5" customHeight="1">
      <c r="B27" s="619" t="s">
        <v>333</v>
      </c>
      <c r="C27" s="646"/>
      <c r="D27" s="646"/>
      <c r="E27" s="646"/>
      <c r="F27" s="620"/>
      <c r="G27" s="440"/>
      <c r="H27" s="317"/>
      <c r="I27" s="317"/>
      <c r="J27" s="317"/>
      <c r="K27" s="317"/>
      <c r="L27" s="317"/>
      <c r="M27" s="317"/>
      <c r="N27" s="317"/>
      <c r="O27" s="317"/>
      <c r="P27" s="317"/>
      <c r="Q27" s="317"/>
      <c r="R27" s="317"/>
      <c r="S27" s="317"/>
      <c r="T27" s="317"/>
      <c r="U27" s="317"/>
      <c r="V27" s="317"/>
      <c r="W27" s="317"/>
      <c r="X27" s="317"/>
      <c r="Y27" s="317"/>
      <c r="Z27" s="440"/>
      <c r="AA27" s="317"/>
      <c r="AB27" s="317"/>
      <c r="AC27" s="441"/>
      <c r="AD27" s="462"/>
    </row>
    <row r="28" spans="2:30" s="314" customFormat="1" ht="15.75" customHeight="1">
      <c r="B28" s="767"/>
      <c r="C28" s="768"/>
      <c r="D28" s="768"/>
      <c r="E28" s="768"/>
      <c r="F28" s="769"/>
      <c r="G28" s="444"/>
      <c r="H28" s="314" t="s">
        <v>341</v>
      </c>
      <c r="Z28" s="444"/>
      <c r="AA28" s="454" t="s">
        <v>441</v>
      </c>
      <c r="AB28" s="454" t="s">
        <v>442</v>
      </c>
      <c r="AC28" s="454" t="s">
        <v>443</v>
      </c>
      <c r="AD28" s="463"/>
    </row>
    <row r="29" spans="2:30" s="314" customFormat="1" ht="18.75" customHeight="1">
      <c r="B29" s="767"/>
      <c r="C29" s="768"/>
      <c r="D29" s="768"/>
      <c r="E29" s="768"/>
      <c r="F29" s="769"/>
      <c r="G29" s="444"/>
      <c r="I29" s="456" t="s">
        <v>322</v>
      </c>
      <c r="J29" s="777" t="s">
        <v>335</v>
      </c>
      <c r="K29" s="778"/>
      <c r="L29" s="778"/>
      <c r="M29" s="778"/>
      <c r="N29" s="778"/>
      <c r="O29" s="778"/>
      <c r="P29" s="778"/>
      <c r="Q29" s="778"/>
      <c r="R29" s="778"/>
      <c r="S29" s="778"/>
      <c r="T29" s="778"/>
      <c r="U29" s="435"/>
      <c r="V29" s="615"/>
      <c r="W29" s="616"/>
      <c r="X29" s="435" t="s">
        <v>323</v>
      </c>
      <c r="Z29" s="444"/>
      <c r="AA29" s="454"/>
      <c r="AB29" s="454"/>
      <c r="AC29" s="454"/>
      <c r="AD29" s="455"/>
    </row>
    <row r="30" spans="2:30" s="314" customFormat="1" ht="18.75" customHeight="1">
      <c r="B30" s="767"/>
      <c r="C30" s="768"/>
      <c r="D30" s="768"/>
      <c r="E30" s="768"/>
      <c r="F30" s="769"/>
      <c r="G30" s="444"/>
      <c r="I30" s="464" t="s">
        <v>324</v>
      </c>
      <c r="J30" s="465" t="s">
        <v>336</v>
      </c>
      <c r="K30" s="316"/>
      <c r="L30" s="316"/>
      <c r="M30" s="316"/>
      <c r="N30" s="316"/>
      <c r="O30" s="316"/>
      <c r="P30" s="316"/>
      <c r="Q30" s="316"/>
      <c r="R30" s="316"/>
      <c r="S30" s="316"/>
      <c r="T30" s="316"/>
      <c r="U30" s="449"/>
      <c r="V30" s="695"/>
      <c r="W30" s="696"/>
      <c r="X30" s="449" t="s">
        <v>323</v>
      </c>
      <c r="Y30" s="459"/>
      <c r="Z30" s="457"/>
      <c r="AA30" s="315" t="s">
        <v>419</v>
      </c>
      <c r="AB30" s="315" t="s">
        <v>442</v>
      </c>
      <c r="AC30" s="315" t="s">
        <v>419</v>
      </c>
      <c r="AD30" s="455"/>
    </row>
    <row r="31" spans="2:30" s="314" customFormat="1" ht="6" customHeight="1">
      <c r="B31" s="770"/>
      <c r="C31" s="771"/>
      <c r="D31" s="771"/>
      <c r="E31" s="771"/>
      <c r="F31" s="772"/>
      <c r="G31" s="448"/>
      <c r="H31" s="316"/>
      <c r="I31" s="316"/>
      <c r="J31" s="316"/>
      <c r="K31" s="316"/>
      <c r="L31" s="316"/>
      <c r="M31" s="316"/>
      <c r="N31" s="316"/>
      <c r="O31" s="316"/>
      <c r="P31" s="316"/>
      <c r="Q31" s="316"/>
      <c r="R31" s="316"/>
      <c r="S31" s="316"/>
      <c r="T31" s="460"/>
      <c r="U31" s="460"/>
      <c r="V31" s="316"/>
      <c r="W31" s="316"/>
      <c r="X31" s="316"/>
      <c r="Y31" s="316"/>
      <c r="Z31" s="448"/>
      <c r="AA31" s="316"/>
      <c r="AB31" s="316"/>
      <c r="AC31" s="450"/>
      <c r="AD31" s="461"/>
    </row>
    <row r="32" spans="2:30" s="314" customFormat="1" ht="9.75" customHeight="1">
      <c r="B32" s="433"/>
      <c r="C32" s="433"/>
      <c r="D32" s="433"/>
      <c r="E32" s="433"/>
      <c r="F32" s="433"/>
      <c r="T32" s="459"/>
      <c r="U32" s="459"/>
    </row>
    <row r="33" spans="2:30" s="314" customFormat="1" ht="13.5" customHeight="1">
      <c r="B33" s="314" t="s">
        <v>444</v>
      </c>
      <c r="C33" s="433"/>
      <c r="D33" s="433"/>
      <c r="E33" s="433"/>
      <c r="F33" s="433"/>
      <c r="T33" s="459"/>
      <c r="U33" s="459"/>
    </row>
    <row r="34" spans="2:30" s="314" customFormat="1" ht="6.75" customHeight="1">
      <c r="B34" s="433"/>
      <c r="C34" s="433"/>
      <c r="D34" s="433"/>
      <c r="E34" s="433"/>
      <c r="F34" s="433"/>
      <c r="T34" s="459"/>
      <c r="U34" s="459"/>
    </row>
    <row r="35" spans="2:30" s="314" customFormat="1" ht="4.5" customHeight="1">
      <c r="B35" s="619" t="s">
        <v>333</v>
      </c>
      <c r="C35" s="646"/>
      <c r="D35" s="646"/>
      <c r="E35" s="646"/>
      <c r="F35" s="620"/>
      <c r="G35" s="440"/>
      <c r="H35" s="317"/>
      <c r="I35" s="317"/>
      <c r="J35" s="317"/>
      <c r="K35" s="317"/>
      <c r="L35" s="317"/>
      <c r="M35" s="317"/>
      <c r="N35" s="317"/>
      <c r="O35" s="317"/>
      <c r="P35" s="317"/>
      <c r="Q35" s="317"/>
      <c r="R35" s="317"/>
      <c r="S35" s="317"/>
      <c r="T35" s="317"/>
      <c r="U35" s="317"/>
      <c r="V35" s="317"/>
      <c r="W35" s="317"/>
      <c r="X35" s="317"/>
      <c r="Y35" s="317"/>
      <c r="Z35" s="440"/>
      <c r="AA35" s="317"/>
      <c r="AB35" s="317"/>
      <c r="AC35" s="441"/>
      <c r="AD35" s="462"/>
    </row>
    <row r="36" spans="2:30" s="314" customFormat="1" ht="15.75" customHeight="1">
      <c r="B36" s="767"/>
      <c r="C36" s="768"/>
      <c r="D36" s="768"/>
      <c r="E36" s="768"/>
      <c r="F36" s="769"/>
      <c r="G36" s="444"/>
      <c r="H36" s="314" t="s">
        <v>342</v>
      </c>
      <c r="Z36" s="444"/>
      <c r="AA36" s="454" t="s">
        <v>441</v>
      </c>
      <c r="AB36" s="454" t="s">
        <v>442</v>
      </c>
      <c r="AC36" s="454" t="s">
        <v>443</v>
      </c>
      <c r="AD36" s="463"/>
    </row>
    <row r="37" spans="2:30" s="314" customFormat="1" ht="18.75" customHeight="1">
      <c r="B37" s="767"/>
      <c r="C37" s="768"/>
      <c r="D37" s="768"/>
      <c r="E37" s="768"/>
      <c r="F37" s="769"/>
      <c r="G37" s="444"/>
      <c r="I37" s="456" t="s">
        <v>322</v>
      </c>
      <c r="J37" s="777" t="s">
        <v>335</v>
      </c>
      <c r="K37" s="778"/>
      <c r="L37" s="778"/>
      <c r="M37" s="778"/>
      <c r="N37" s="778"/>
      <c r="O37" s="778"/>
      <c r="P37" s="778"/>
      <c r="Q37" s="778"/>
      <c r="R37" s="778"/>
      <c r="S37" s="778"/>
      <c r="T37" s="778"/>
      <c r="U37" s="435"/>
      <c r="V37" s="776"/>
      <c r="W37" s="615"/>
      <c r="X37" s="435" t="s">
        <v>323</v>
      </c>
      <c r="Z37" s="444"/>
      <c r="AA37" s="454"/>
      <c r="AB37" s="454"/>
      <c r="AC37" s="454"/>
      <c r="AD37" s="455"/>
    </row>
    <row r="38" spans="2:30" s="314" customFormat="1" ht="18.75" customHeight="1">
      <c r="B38" s="770"/>
      <c r="C38" s="771"/>
      <c r="D38" s="771"/>
      <c r="E38" s="771"/>
      <c r="F38" s="772"/>
      <c r="G38" s="444"/>
      <c r="I38" s="456" t="s">
        <v>324</v>
      </c>
      <c r="J38" s="466" t="s">
        <v>336</v>
      </c>
      <c r="K38" s="434"/>
      <c r="L38" s="434"/>
      <c r="M38" s="434"/>
      <c r="N38" s="434"/>
      <c r="O38" s="434"/>
      <c r="P38" s="434"/>
      <c r="Q38" s="434"/>
      <c r="R38" s="434"/>
      <c r="S38" s="434"/>
      <c r="T38" s="434"/>
      <c r="U38" s="435"/>
      <c r="V38" s="776"/>
      <c r="W38" s="615"/>
      <c r="X38" s="435" t="s">
        <v>323</v>
      </c>
      <c r="Y38" s="459"/>
      <c r="Z38" s="457"/>
      <c r="AA38" s="315" t="s">
        <v>419</v>
      </c>
      <c r="AB38" s="315" t="s">
        <v>442</v>
      </c>
      <c r="AC38" s="315" t="s">
        <v>419</v>
      </c>
      <c r="AD38" s="455"/>
    </row>
    <row r="39" spans="2:30" s="314" customFormat="1" ht="6" customHeight="1">
      <c r="B39" s="770"/>
      <c r="C39" s="613"/>
      <c r="D39" s="771"/>
      <c r="E39" s="771"/>
      <c r="F39" s="772"/>
      <c r="G39" s="448"/>
      <c r="H39" s="316"/>
      <c r="I39" s="316"/>
      <c r="J39" s="316"/>
      <c r="K39" s="316"/>
      <c r="L39" s="316"/>
      <c r="M39" s="316"/>
      <c r="N39" s="316"/>
      <c r="O39" s="316"/>
      <c r="P39" s="316"/>
      <c r="Q39" s="316"/>
      <c r="R39" s="316"/>
      <c r="S39" s="316"/>
      <c r="T39" s="460"/>
      <c r="U39" s="460"/>
      <c r="V39" s="316"/>
      <c r="W39" s="316"/>
      <c r="X39" s="316"/>
      <c r="Y39" s="316"/>
      <c r="Z39" s="448"/>
      <c r="AA39" s="316"/>
      <c r="AB39" s="316"/>
      <c r="AC39" s="450"/>
      <c r="AD39" s="461"/>
    </row>
    <row r="40" spans="2:30" s="314" customFormat="1" ht="4.5" customHeight="1">
      <c r="B40" s="619" t="s">
        <v>343</v>
      </c>
      <c r="C40" s="646"/>
      <c r="D40" s="646"/>
      <c r="E40" s="646"/>
      <c r="F40" s="620"/>
      <c r="G40" s="440"/>
      <c r="H40" s="317"/>
      <c r="I40" s="317"/>
      <c r="J40" s="317"/>
      <c r="K40" s="317"/>
      <c r="L40" s="317"/>
      <c r="M40" s="317"/>
      <c r="N40" s="317"/>
      <c r="O40" s="317"/>
      <c r="P40" s="317"/>
      <c r="Q40" s="317"/>
      <c r="R40" s="317"/>
      <c r="S40" s="317"/>
      <c r="T40" s="317"/>
      <c r="U40" s="317"/>
      <c r="V40" s="317"/>
      <c r="W40" s="317"/>
      <c r="X40" s="317"/>
      <c r="Y40" s="317"/>
      <c r="Z40" s="440"/>
      <c r="AA40" s="317"/>
      <c r="AB40" s="317"/>
      <c r="AC40" s="441"/>
      <c r="AD40" s="462"/>
    </row>
    <row r="41" spans="2:30" s="314" customFormat="1" ht="15.75" customHeight="1">
      <c r="B41" s="767"/>
      <c r="C41" s="768"/>
      <c r="D41" s="768"/>
      <c r="E41" s="768"/>
      <c r="F41" s="769"/>
      <c r="G41" s="444"/>
      <c r="H41" s="314" t="s">
        <v>344</v>
      </c>
      <c r="Z41" s="444"/>
      <c r="AA41" s="454" t="s">
        <v>441</v>
      </c>
      <c r="AB41" s="454" t="s">
        <v>442</v>
      </c>
      <c r="AC41" s="454" t="s">
        <v>443</v>
      </c>
      <c r="AD41" s="463"/>
    </row>
    <row r="42" spans="2:30" s="314" customFormat="1" ht="30" customHeight="1">
      <c r="B42" s="767"/>
      <c r="C42" s="768"/>
      <c r="D42" s="768"/>
      <c r="E42" s="768"/>
      <c r="F42" s="769"/>
      <c r="G42" s="444"/>
      <c r="I42" s="456" t="s">
        <v>322</v>
      </c>
      <c r="J42" s="773" t="s">
        <v>345</v>
      </c>
      <c r="K42" s="774"/>
      <c r="L42" s="774"/>
      <c r="M42" s="774"/>
      <c r="N42" s="774"/>
      <c r="O42" s="774"/>
      <c r="P42" s="774"/>
      <c r="Q42" s="774"/>
      <c r="R42" s="774"/>
      <c r="S42" s="774"/>
      <c r="T42" s="774"/>
      <c r="U42" s="775"/>
      <c r="V42" s="776"/>
      <c r="W42" s="615"/>
      <c r="X42" s="435" t="s">
        <v>323</v>
      </c>
      <c r="Z42" s="444"/>
      <c r="AC42" s="445"/>
      <c r="AD42" s="455"/>
    </row>
    <row r="43" spans="2:30" s="314" customFormat="1" ht="33" customHeight="1">
      <c r="B43" s="767"/>
      <c r="C43" s="768"/>
      <c r="D43" s="768"/>
      <c r="E43" s="768"/>
      <c r="F43" s="769"/>
      <c r="G43" s="444"/>
      <c r="I43" s="456" t="s">
        <v>324</v>
      </c>
      <c r="J43" s="773" t="s">
        <v>346</v>
      </c>
      <c r="K43" s="774"/>
      <c r="L43" s="774"/>
      <c r="M43" s="774"/>
      <c r="N43" s="774"/>
      <c r="O43" s="774"/>
      <c r="P43" s="774"/>
      <c r="Q43" s="774"/>
      <c r="R43" s="774"/>
      <c r="S43" s="774"/>
      <c r="T43" s="774"/>
      <c r="U43" s="775"/>
      <c r="V43" s="776"/>
      <c r="W43" s="615"/>
      <c r="X43" s="449" t="s">
        <v>323</v>
      </c>
      <c r="Y43" s="459"/>
      <c r="Z43" s="457"/>
      <c r="AA43" s="315" t="s">
        <v>419</v>
      </c>
      <c r="AB43" s="315" t="s">
        <v>442</v>
      </c>
      <c r="AC43" s="315" t="s">
        <v>419</v>
      </c>
      <c r="AD43" s="455"/>
    </row>
    <row r="44" spans="2:30" s="314" customFormat="1" ht="6" customHeight="1">
      <c r="B44" s="770"/>
      <c r="C44" s="771"/>
      <c r="D44" s="771"/>
      <c r="E44" s="771"/>
      <c r="F44" s="772"/>
      <c r="G44" s="448"/>
      <c r="H44" s="316"/>
      <c r="I44" s="316"/>
      <c r="J44" s="316"/>
      <c r="K44" s="316"/>
      <c r="L44" s="316"/>
      <c r="M44" s="316"/>
      <c r="N44" s="316"/>
      <c r="O44" s="316"/>
      <c r="P44" s="316"/>
      <c r="Q44" s="316"/>
      <c r="R44" s="316"/>
      <c r="S44" s="316"/>
      <c r="T44" s="460"/>
      <c r="U44" s="460"/>
      <c r="V44" s="316"/>
      <c r="W44" s="316"/>
      <c r="X44" s="316"/>
      <c r="Y44" s="316"/>
      <c r="Z44" s="448"/>
      <c r="AA44" s="316"/>
      <c r="AB44" s="316"/>
      <c r="AC44" s="450"/>
      <c r="AD44" s="461"/>
    </row>
    <row r="45" spans="2:30" s="314" customFormat="1" ht="6" customHeight="1">
      <c r="B45" s="433"/>
      <c r="C45" s="433"/>
      <c r="D45" s="433"/>
      <c r="E45" s="433"/>
      <c r="F45" s="433"/>
      <c r="T45" s="459"/>
      <c r="U45" s="459"/>
    </row>
    <row r="46" spans="2:30" s="314" customFormat="1">
      <c r="B46" s="764" t="s">
        <v>347</v>
      </c>
      <c r="C46" s="765"/>
      <c r="D46" s="766" t="s">
        <v>608</v>
      </c>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row>
    <row r="47" spans="2:30" s="314" customFormat="1" ht="29.25" customHeight="1">
      <c r="B47" s="764"/>
      <c r="C47" s="765"/>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row>
    <row r="122" spans="3:7">
      <c r="C122" s="467"/>
      <c r="D122" s="467"/>
      <c r="E122" s="467"/>
      <c r="F122" s="467"/>
      <c r="G122" s="467"/>
    </row>
    <row r="123" spans="3:7">
      <c r="C123" s="468"/>
    </row>
  </sheetData>
  <mergeCells count="33">
    <mergeCell ref="V3:W3"/>
    <mergeCell ref="Y3:Z3"/>
    <mergeCell ref="AB3:AC3"/>
    <mergeCell ref="B5:AD5"/>
    <mergeCell ref="B7:F7"/>
    <mergeCell ref="G7:AD7"/>
    <mergeCell ref="AC16:AD16"/>
    <mergeCell ref="J18:T18"/>
    <mergeCell ref="V18:W18"/>
    <mergeCell ref="V19:W19"/>
    <mergeCell ref="J22:U22"/>
    <mergeCell ref="V22:W22"/>
    <mergeCell ref="V37:W37"/>
    <mergeCell ref="V38:W38"/>
    <mergeCell ref="B8:F8"/>
    <mergeCell ref="B9:F11"/>
    <mergeCell ref="B16:F23"/>
    <mergeCell ref="B47:C47"/>
    <mergeCell ref="D47:AD47"/>
    <mergeCell ref="AG4:AH5"/>
    <mergeCell ref="B40:F44"/>
    <mergeCell ref="J42:U42"/>
    <mergeCell ref="V42:W42"/>
    <mergeCell ref="J43:U43"/>
    <mergeCell ref="V43:W43"/>
    <mergeCell ref="B46:C46"/>
    <mergeCell ref="D46:AD46"/>
    <mergeCell ref="B27:F31"/>
    <mergeCell ref="J29:T29"/>
    <mergeCell ref="V29:W29"/>
    <mergeCell ref="V30:W30"/>
    <mergeCell ref="B35:F39"/>
    <mergeCell ref="J37:T37"/>
  </mergeCells>
  <phoneticPr fontId="2"/>
  <dataValidations count="1">
    <dataValidation type="list" allowBlank="1" showInputMessage="1" showErrorMessage="1" sqref="G8:G11 L8 Q8 AA19 AC19 AA22 AC22 AA30 AC30 AA38 AC38 AA43 AC43" xr:uid="{331508ED-E9FC-48D5-9BAD-009FDA156245}">
      <formula1>"□,■"</formula1>
    </dataValidation>
  </dataValidations>
  <hyperlinks>
    <hyperlink ref="AG4" location="添付書類一覧!A1" display="添付書類一覧に戻る" xr:uid="{E35E1BDD-240C-4E17-A430-CEB74ADA6437}"/>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7046-31C9-4B7E-807E-0652341F4B5E}">
  <sheetPr>
    <tabColor theme="9" tint="0.79998168889431442"/>
    <pageSetUpPr fitToPage="1"/>
  </sheetPr>
  <dimension ref="B1:BU81"/>
  <sheetViews>
    <sheetView showGridLines="0" zoomScale="55" zoomScaleNormal="55" workbookViewId="0">
      <selection activeCell="BI9" sqref="BI9:BJ10"/>
    </sheetView>
  </sheetViews>
  <sheetFormatPr defaultColWidth="4.375" defaultRowHeight="20.25" customHeight="1"/>
  <cols>
    <col min="1" max="1" width="1.625" style="114" customWidth="1"/>
    <col min="2" max="5" width="5.75" style="114" customWidth="1"/>
    <col min="6" max="6" width="16.5" style="114" hidden="1" customWidth="1"/>
    <col min="7" max="58" width="5.625" style="114" customWidth="1"/>
    <col min="59" max="60" width="4.375" style="114"/>
    <col min="61" max="61" width="21.625" style="263" customWidth="1"/>
    <col min="62" max="62" width="9" style="263"/>
    <col min="63" max="16384" width="4.375" style="114"/>
  </cols>
  <sheetData>
    <row r="1" spans="2:64" s="87" customFormat="1" ht="20.25" customHeight="1" thickBot="1">
      <c r="C1" s="88" t="s">
        <v>103</v>
      </c>
      <c r="D1" s="88"/>
      <c r="E1" s="88"/>
      <c r="F1" s="88"/>
      <c r="G1" s="88"/>
      <c r="H1" s="89" t="s">
        <v>104</v>
      </c>
      <c r="J1" s="89"/>
      <c r="L1" s="88"/>
      <c r="M1" s="88"/>
      <c r="N1" s="88"/>
      <c r="O1" s="88"/>
      <c r="P1" s="88"/>
      <c r="Q1" s="88"/>
      <c r="R1" s="88"/>
      <c r="AM1" s="90"/>
      <c r="AN1" s="91"/>
      <c r="AO1" s="91" t="s">
        <v>105</v>
      </c>
      <c r="AP1" s="1012" t="s">
        <v>609</v>
      </c>
      <c r="AQ1" s="1013"/>
      <c r="AR1" s="1013"/>
      <c r="AS1" s="1013"/>
      <c r="AT1" s="1013"/>
      <c r="AU1" s="1013"/>
      <c r="AV1" s="1013"/>
      <c r="AW1" s="1013"/>
      <c r="AX1" s="1013"/>
      <c r="AY1" s="1013"/>
      <c r="AZ1" s="1013"/>
      <c r="BA1" s="1013"/>
      <c r="BB1" s="1013"/>
      <c r="BC1" s="1013"/>
      <c r="BD1" s="1013"/>
      <c r="BE1" s="1013"/>
      <c r="BF1" s="91" t="s">
        <v>107</v>
      </c>
      <c r="BI1" s="263"/>
      <c r="BJ1" s="263"/>
    </row>
    <row r="2" spans="2:64" s="87" customFormat="1" ht="20.25" customHeight="1" thickTop="1">
      <c r="C2" s="88"/>
      <c r="D2" s="88"/>
      <c r="E2" s="88"/>
      <c r="F2" s="88"/>
      <c r="G2" s="88"/>
      <c r="J2" s="89"/>
      <c r="L2" s="88"/>
      <c r="M2" s="88"/>
      <c r="N2" s="88"/>
      <c r="O2" s="88"/>
      <c r="P2" s="88"/>
      <c r="Q2" s="88"/>
      <c r="R2" s="88"/>
      <c r="Y2" s="91" t="s">
        <v>108</v>
      </c>
      <c r="Z2" s="1014">
        <v>6</v>
      </c>
      <c r="AA2" s="1014"/>
      <c r="AB2" s="91" t="s">
        <v>109</v>
      </c>
      <c r="AC2" s="1015">
        <f>IF(Z2=0,"",YEAR(DATE(2018+Z2,1,1)))</f>
        <v>2024</v>
      </c>
      <c r="AD2" s="1015"/>
      <c r="AE2" s="92" t="s">
        <v>110</v>
      </c>
      <c r="AF2" s="92" t="s">
        <v>111</v>
      </c>
      <c r="AG2" s="1014">
        <v>4</v>
      </c>
      <c r="AH2" s="1014"/>
      <c r="AI2" s="92" t="s">
        <v>112</v>
      </c>
      <c r="AM2" s="90"/>
      <c r="AN2" s="91"/>
      <c r="AO2" s="91" t="s">
        <v>113</v>
      </c>
      <c r="AP2" s="1014" t="s">
        <v>114</v>
      </c>
      <c r="AQ2" s="1014"/>
      <c r="AR2" s="1014"/>
      <c r="AS2" s="1014"/>
      <c r="AT2" s="1014"/>
      <c r="AU2" s="1014"/>
      <c r="AV2" s="1014"/>
      <c r="AW2" s="1014"/>
      <c r="AX2" s="1014"/>
      <c r="AY2" s="1014"/>
      <c r="AZ2" s="1014"/>
      <c r="BA2" s="1014"/>
      <c r="BB2" s="1014"/>
      <c r="BC2" s="1014"/>
      <c r="BD2" s="1014"/>
      <c r="BE2" s="1014"/>
      <c r="BF2" s="91" t="s">
        <v>107</v>
      </c>
      <c r="BI2" s="697" t="s">
        <v>408</v>
      </c>
      <c r="BJ2" s="698"/>
    </row>
    <row r="3" spans="2:64" s="92" customFormat="1" ht="20.25" customHeight="1" thickBot="1">
      <c r="G3" s="89"/>
      <c r="J3" s="89"/>
      <c r="L3" s="91"/>
      <c r="M3" s="91"/>
      <c r="N3" s="91"/>
      <c r="O3" s="91"/>
      <c r="P3" s="91"/>
      <c r="Q3" s="91"/>
      <c r="R3" s="91"/>
      <c r="Z3" s="93"/>
      <c r="AA3" s="93"/>
      <c r="AB3" s="93"/>
      <c r="AC3" s="94"/>
      <c r="AD3" s="93"/>
      <c r="BA3" s="95" t="s">
        <v>115</v>
      </c>
      <c r="BB3" s="1003" t="s">
        <v>116</v>
      </c>
      <c r="BC3" s="1004"/>
      <c r="BD3" s="1004"/>
      <c r="BE3" s="1005"/>
      <c r="BF3" s="91"/>
      <c r="BI3" s="699"/>
      <c r="BJ3" s="700"/>
    </row>
    <row r="4" spans="2:64" s="92" customFormat="1" ht="19.5" thickTop="1">
      <c r="G4" s="89"/>
      <c r="J4" s="89"/>
      <c r="L4" s="91"/>
      <c r="M4" s="91"/>
      <c r="N4" s="91"/>
      <c r="O4" s="91"/>
      <c r="P4" s="91"/>
      <c r="Q4" s="91"/>
      <c r="R4" s="91"/>
      <c r="Z4" s="96"/>
      <c r="AA4" s="96"/>
      <c r="AG4" s="87"/>
      <c r="AH4" s="87"/>
      <c r="AI4" s="87"/>
      <c r="AJ4" s="87"/>
      <c r="AK4" s="87"/>
      <c r="AL4" s="87"/>
      <c r="AM4" s="87"/>
      <c r="AN4" s="87"/>
      <c r="AO4" s="87"/>
      <c r="AP4" s="87"/>
      <c r="AQ4" s="87"/>
      <c r="AR4" s="87"/>
      <c r="AS4" s="87"/>
      <c r="AT4" s="87"/>
      <c r="AU4" s="87"/>
      <c r="AV4" s="87"/>
      <c r="AW4" s="87"/>
      <c r="AX4" s="87"/>
      <c r="AY4" s="87"/>
      <c r="AZ4" s="87"/>
      <c r="BA4" s="95" t="s">
        <v>117</v>
      </c>
      <c r="BB4" s="1003" t="s">
        <v>118</v>
      </c>
      <c r="BC4" s="1004"/>
      <c r="BD4" s="1004"/>
      <c r="BE4" s="1005"/>
      <c r="BF4" s="97"/>
      <c r="BI4" s="263"/>
      <c r="BJ4" s="263"/>
    </row>
    <row r="5" spans="2:64" s="92" customFormat="1" ht="6.75" customHeight="1">
      <c r="C5" s="87"/>
      <c r="D5" s="87"/>
      <c r="E5" s="87"/>
      <c r="F5" s="87"/>
      <c r="G5" s="88"/>
      <c r="H5" s="87"/>
      <c r="I5" s="87"/>
      <c r="J5" s="88"/>
      <c r="K5" s="87"/>
      <c r="L5" s="97"/>
      <c r="M5" s="97"/>
      <c r="N5" s="97"/>
      <c r="O5" s="97"/>
      <c r="P5" s="97"/>
      <c r="Q5" s="97"/>
      <c r="R5" s="97"/>
      <c r="S5" s="87"/>
      <c r="T5" s="87"/>
      <c r="U5" s="87"/>
      <c r="V5" s="87"/>
      <c r="W5" s="87"/>
      <c r="X5" s="87"/>
      <c r="Y5" s="87"/>
      <c r="Z5" s="98"/>
      <c r="AA5" s="98"/>
      <c r="AB5" s="87"/>
      <c r="AC5" s="87"/>
      <c r="AD5" s="87"/>
      <c r="AE5" s="87"/>
      <c r="AG5" s="87"/>
      <c r="AH5" s="87"/>
      <c r="AI5" s="87"/>
      <c r="AJ5" s="87"/>
      <c r="AK5" s="87"/>
      <c r="AL5" s="87"/>
      <c r="AM5" s="87"/>
      <c r="AN5" s="87"/>
      <c r="AO5" s="87"/>
      <c r="AP5" s="87"/>
      <c r="AQ5" s="87"/>
      <c r="AR5" s="87"/>
      <c r="AS5" s="87"/>
      <c r="AT5" s="87"/>
      <c r="AU5" s="87"/>
      <c r="AV5" s="87"/>
      <c r="AW5" s="87"/>
      <c r="AX5" s="87"/>
      <c r="AY5" s="87"/>
      <c r="AZ5" s="87"/>
      <c r="BA5" s="87"/>
      <c r="BB5" s="87"/>
      <c r="BC5" s="87"/>
      <c r="BD5" s="87"/>
      <c r="BE5" s="97"/>
      <c r="BF5" s="97"/>
      <c r="BI5" s="263"/>
      <c r="BJ5" s="263"/>
    </row>
    <row r="6" spans="2:64" s="92" customFormat="1" ht="20.25" customHeight="1">
      <c r="C6" s="87"/>
      <c r="D6" s="87"/>
      <c r="E6" s="87"/>
      <c r="F6" s="87"/>
      <c r="G6" s="88"/>
      <c r="H6" s="87"/>
      <c r="I6" s="87"/>
      <c r="J6" s="88"/>
      <c r="K6" s="87"/>
      <c r="L6" s="97"/>
      <c r="M6" s="97"/>
      <c r="N6" s="97"/>
      <c r="O6" s="97"/>
      <c r="P6" s="97"/>
      <c r="Q6" s="97"/>
      <c r="R6" s="97"/>
      <c r="S6" s="87"/>
      <c r="T6" s="87"/>
      <c r="U6" s="87"/>
      <c r="V6" s="87"/>
      <c r="W6" s="87"/>
      <c r="X6" s="87"/>
      <c r="Y6" s="87"/>
      <c r="Z6" s="98"/>
      <c r="AA6" s="98"/>
      <c r="AB6" s="87"/>
      <c r="AC6" s="87"/>
      <c r="AD6" s="87"/>
      <c r="AE6" s="87"/>
      <c r="AG6" s="87"/>
      <c r="AH6" s="87"/>
      <c r="AI6" s="87"/>
      <c r="AJ6" s="87"/>
      <c r="AK6" s="87"/>
      <c r="AL6" s="87" t="s">
        <v>119</v>
      </c>
      <c r="AM6" s="87"/>
      <c r="AN6" s="87"/>
      <c r="AO6" s="87"/>
      <c r="AP6" s="87"/>
      <c r="AQ6" s="87"/>
      <c r="AR6" s="87"/>
      <c r="AS6" s="87"/>
      <c r="AT6" s="99"/>
      <c r="AU6" s="99"/>
      <c r="AV6" s="100"/>
      <c r="AW6" s="87"/>
      <c r="AX6" s="1006">
        <v>40</v>
      </c>
      <c r="AY6" s="1007"/>
      <c r="AZ6" s="100" t="s">
        <v>120</v>
      </c>
      <c r="BA6" s="87"/>
      <c r="BB6" s="1006">
        <v>160</v>
      </c>
      <c r="BC6" s="1007"/>
      <c r="BD6" s="100" t="s">
        <v>121</v>
      </c>
      <c r="BE6" s="87"/>
      <c r="BF6" s="97"/>
      <c r="BI6" s="263"/>
      <c r="BJ6" s="263"/>
    </row>
    <row r="7" spans="2:64" s="92" customFormat="1" ht="6.75" customHeight="1">
      <c r="C7" s="87"/>
      <c r="D7" s="87"/>
      <c r="E7" s="87"/>
      <c r="F7" s="87"/>
      <c r="G7" s="88"/>
      <c r="H7" s="87"/>
      <c r="I7" s="87"/>
      <c r="J7" s="88"/>
      <c r="K7" s="87"/>
      <c r="L7" s="97"/>
      <c r="M7" s="97"/>
      <c r="N7" s="97"/>
      <c r="O7" s="97"/>
      <c r="P7" s="97"/>
      <c r="Q7" s="97"/>
      <c r="R7" s="97"/>
      <c r="S7" s="87"/>
      <c r="T7" s="87"/>
      <c r="U7" s="87"/>
      <c r="V7" s="87"/>
      <c r="W7" s="87"/>
      <c r="X7" s="87"/>
      <c r="Y7" s="87"/>
      <c r="Z7" s="98"/>
      <c r="AA7" s="98"/>
      <c r="AB7" s="87"/>
      <c r="AC7" s="87"/>
      <c r="AD7" s="87"/>
      <c r="AE7" s="87"/>
      <c r="AG7" s="87"/>
      <c r="AH7" s="87"/>
      <c r="AI7" s="87"/>
      <c r="AJ7" s="87"/>
      <c r="AK7" s="87"/>
      <c r="AL7" s="87"/>
      <c r="AM7" s="87"/>
      <c r="AN7" s="87"/>
      <c r="AO7" s="87"/>
      <c r="AP7" s="87"/>
      <c r="AQ7" s="87"/>
      <c r="AR7" s="87"/>
      <c r="AS7" s="87"/>
      <c r="AT7" s="87"/>
      <c r="AU7" s="87"/>
      <c r="AV7" s="87"/>
      <c r="AW7" s="87"/>
      <c r="AX7" s="87"/>
      <c r="AY7" s="87"/>
      <c r="AZ7" s="87"/>
      <c r="BA7" s="87"/>
      <c r="BB7" s="87"/>
      <c r="BC7" s="87"/>
      <c r="BD7" s="87"/>
      <c r="BE7" s="97"/>
      <c r="BF7" s="97"/>
      <c r="BI7" s="263"/>
      <c r="BJ7" s="263"/>
    </row>
    <row r="8" spans="2:64" s="92" customFormat="1" ht="20.25" customHeight="1" thickBot="1">
      <c r="B8" s="101"/>
      <c r="C8" s="101"/>
      <c r="D8" s="101"/>
      <c r="E8" s="101"/>
      <c r="F8" s="101"/>
      <c r="G8" s="102"/>
      <c r="H8" s="102"/>
      <c r="I8" s="102"/>
      <c r="J8" s="101"/>
      <c r="K8" s="101"/>
      <c r="L8" s="102"/>
      <c r="M8" s="102"/>
      <c r="N8" s="102"/>
      <c r="O8" s="101"/>
      <c r="P8" s="102"/>
      <c r="Q8" s="102"/>
      <c r="R8" s="102"/>
      <c r="S8" s="103"/>
      <c r="T8" s="104"/>
      <c r="U8" s="104"/>
      <c r="V8" s="105"/>
      <c r="Z8" s="98"/>
      <c r="AA8" s="106"/>
      <c r="AB8" s="88"/>
      <c r="AC8" s="98"/>
      <c r="AD8" s="98"/>
      <c r="AE8" s="98"/>
      <c r="AF8" s="96"/>
      <c r="AG8" s="107"/>
      <c r="AH8" s="107"/>
      <c r="AI8" s="107"/>
      <c r="AJ8" s="87"/>
      <c r="AK8" s="97"/>
      <c r="AL8" s="106"/>
      <c r="AM8" s="106"/>
      <c r="AN8" s="88"/>
      <c r="AO8" s="99"/>
      <c r="AP8" s="99"/>
      <c r="AQ8" s="99"/>
      <c r="AR8" s="108"/>
      <c r="AS8" s="108"/>
      <c r="AT8" s="87"/>
      <c r="AU8" s="99"/>
      <c r="AV8" s="99"/>
      <c r="AW8" s="101"/>
      <c r="AX8" s="87"/>
      <c r="AY8" s="87" t="s">
        <v>122</v>
      </c>
      <c r="AZ8" s="87"/>
      <c r="BA8" s="87"/>
      <c r="BB8" s="1008">
        <f>DAY(EOMONTH(DATE(AC2,AG2,1),0))</f>
        <v>30</v>
      </c>
      <c r="BC8" s="1009"/>
      <c r="BD8" s="87" t="s">
        <v>123</v>
      </c>
      <c r="BE8" s="87"/>
      <c r="BF8" s="87"/>
      <c r="BI8" s="263"/>
      <c r="BJ8" s="263"/>
      <c r="BK8" s="91"/>
      <c r="BL8" s="91"/>
    </row>
    <row r="9" spans="2:64" s="92" customFormat="1" ht="6" customHeight="1" thickTop="1">
      <c r="B9" s="99"/>
      <c r="C9" s="99"/>
      <c r="D9" s="99"/>
      <c r="E9" s="99"/>
      <c r="F9" s="99"/>
      <c r="G9" s="101"/>
      <c r="H9" s="102"/>
      <c r="I9" s="99"/>
      <c r="J9" s="99"/>
      <c r="K9" s="99"/>
      <c r="L9" s="101"/>
      <c r="M9" s="102"/>
      <c r="N9" s="99"/>
      <c r="O9" s="99"/>
      <c r="P9" s="101"/>
      <c r="Q9" s="99"/>
      <c r="R9" s="99"/>
      <c r="S9" s="99"/>
      <c r="T9" s="99"/>
      <c r="U9" s="99"/>
      <c r="V9" s="99"/>
      <c r="Z9" s="87"/>
      <c r="AA9" s="87"/>
      <c r="AB9" s="87"/>
      <c r="AC9" s="87"/>
      <c r="AD9" s="87"/>
      <c r="AE9" s="87"/>
      <c r="AG9" s="98"/>
      <c r="AH9" s="87"/>
      <c r="AI9" s="87"/>
      <c r="AJ9" s="107"/>
      <c r="AK9" s="87"/>
      <c r="AL9" s="87"/>
      <c r="AM9" s="87"/>
      <c r="AN9" s="87"/>
      <c r="AO9" s="87"/>
      <c r="AP9" s="87"/>
      <c r="AQ9" s="98"/>
      <c r="AR9" s="98"/>
      <c r="AS9" s="98"/>
      <c r="AT9" s="87"/>
      <c r="AU9" s="87"/>
      <c r="AV9" s="87"/>
      <c r="AW9" s="87"/>
      <c r="AX9" s="87"/>
      <c r="AY9" s="87"/>
      <c r="AZ9" s="87"/>
      <c r="BA9" s="87"/>
      <c r="BB9" s="87"/>
      <c r="BC9" s="87"/>
      <c r="BD9" s="87"/>
      <c r="BE9" s="87"/>
      <c r="BF9" s="87"/>
      <c r="BI9" s="697" t="s">
        <v>408</v>
      </c>
      <c r="BJ9" s="698"/>
      <c r="BK9" s="91"/>
      <c r="BL9" s="91"/>
    </row>
    <row r="10" spans="2:64" s="92" customFormat="1" ht="19.5" thickBot="1">
      <c r="B10" s="101"/>
      <c r="C10" s="101"/>
      <c r="D10" s="101"/>
      <c r="E10" s="101"/>
      <c r="F10" s="101"/>
      <c r="G10" s="102"/>
      <c r="H10" s="102"/>
      <c r="I10" s="102"/>
      <c r="J10" s="101"/>
      <c r="K10" s="101"/>
      <c r="L10" s="102"/>
      <c r="M10" s="102"/>
      <c r="N10" s="102"/>
      <c r="O10" s="101"/>
      <c r="P10" s="102"/>
      <c r="Q10" s="102"/>
      <c r="R10" s="102"/>
      <c r="S10" s="103"/>
      <c r="T10" s="104"/>
      <c r="U10" s="104"/>
      <c r="V10" s="105"/>
      <c r="Z10" s="98"/>
      <c r="AA10" s="106"/>
      <c r="AB10" s="88"/>
      <c r="AC10" s="98"/>
      <c r="AD10" s="98"/>
      <c r="AE10" s="98"/>
      <c r="AG10" s="107"/>
      <c r="AH10" s="107"/>
      <c r="AI10" s="107"/>
      <c r="AJ10" s="87"/>
      <c r="AK10" s="97"/>
      <c r="AL10" s="106"/>
      <c r="AM10" s="87"/>
      <c r="AN10" s="87"/>
      <c r="AO10" s="109"/>
      <c r="AP10" s="109"/>
      <c r="AQ10" s="109"/>
      <c r="AR10" s="100"/>
      <c r="AS10" s="98"/>
      <c r="AT10" s="98"/>
      <c r="AU10" s="98"/>
      <c r="AV10" s="87"/>
      <c r="AW10" s="87"/>
      <c r="AX10" s="110"/>
      <c r="AY10" s="110"/>
      <c r="AZ10" s="97" t="s">
        <v>124</v>
      </c>
      <c r="BA10" s="87"/>
      <c r="BB10" s="1006">
        <v>1</v>
      </c>
      <c r="BC10" s="1010"/>
      <c r="BD10" s="1007"/>
      <c r="BE10" s="111" t="s">
        <v>125</v>
      </c>
      <c r="BF10" s="87"/>
      <c r="BI10" s="699"/>
      <c r="BJ10" s="700"/>
      <c r="BK10" s="91"/>
      <c r="BL10" s="91"/>
    </row>
    <row r="11" spans="2:64" s="92" customFormat="1" ht="6" customHeight="1" thickTop="1">
      <c r="B11" s="99"/>
      <c r="C11" s="99"/>
      <c r="D11" s="99"/>
      <c r="E11" s="99"/>
      <c r="F11" s="93"/>
      <c r="G11" s="99"/>
      <c r="H11" s="99"/>
      <c r="I11" s="99"/>
      <c r="J11" s="99"/>
      <c r="K11" s="101"/>
      <c r="L11" s="102"/>
      <c r="M11" s="99"/>
      <c r="N11" s="99"/>
      <c r="O11" s="101"/>
      <c r="P11" s="99"/>
      <c r="Q11" s="99"/>
      <c r="R11" s="99"/>
      <c r="S11" s="99"/>
      <c r="T11" s="99"/>
      <c r="U11" s="99"/>
      <c r="V11" s="93"/>
      <c r="Z11" s="87"/>
      <c r="AA11" s="87"/>
      <c r="AB11" s="87"/>
      <c r="AC11" s="87"/>
      <c r="AD11" s="87"/>
      <c r="AE11" s="87"/>
      <c r="AG11" s="98"/>
      <c r="AH11" s="107"/>
      <c r="AI11" s="87"/>
      <c r="AJ11" s="107"/>
      <c r="AK11" s="87"/>
      <c r="AL11" s="87"/>
      <c r="AM11" s="87"/>
      <c r="AN11" s="87"/>
      <c r="AO11" s="99"/>
      <c r="AP11" s="99"/>
      <c r="AQ11" s="101"/>
      <c r="AR11" s="112"/>
      <c r="AS11" s="98"/>
      <c r="AT11" s="98"/>
      <c r="AU11" s="98"/>
      <c r="AV11" s="87"/>
      <c r="AW11" s="87"/>
      <c r="AX11" s="110"/>
      <c r="AY11" s="110"/>
      <c r="AZ11" s="87"/>
      <c r="BA11" s="87"/>
      <c r="BB11" s="98"/>
      <c r="BC11" s="98"/>
      <c r="BD11" s="98"/>
      <c r="BE11" s="111"/>
      <c r="BF11" s="87"/>
      <c r="BI11" s="263"/>
      <c r="BJ11" s="263"/>
      <c r="BK11" s="91"/>
      <c r="BL11" s="91"/>
    </row>
    <row r="12" spans="2:64" s="92" customFormat="1" ht="20.25" customHeight="1">
      <c r="B12" s="113"/>
      <c r="C12" s="113"/>
      <c r="D12" s="113"/>
      <c r="E12" s="113"/>
      <c r="F12" s="113"/>
      <c r="G12" s="113"/>
      <c r="H12" s="113"/>
      <c r="I12" s="113"/>
      <c r="J12" s="113"/>
      <c r="K12" s="113"/>
      <c r="L12" s="113"/>
      <c r="M12" s="113"/>
      <c r="N12" s="113"/>
      <c r="O12" s="113"/>
      <c r="P12" s="113"/>
      <c r="Q12" s="113"/>
      <c r="R12" s="113"/>
      <c r="S12" s="113"/>
      <c r="T12" s="113"/>
      <c r="U12" s="113"/>
      <c r="V12" s="113"/>
      <c r="Z12" s="101"/>
      <c r="AA12" s="114"/>
      <c r="AB12" s="114"/>
      <c r="AC12" s="101"/>
      <c r="AD12" s="98"/>
      <c r="AE12" s="98"/>
      <c r="AF12" s="96"/>
      <c r="AG12" s="88"/>
      <c r="AH12" s="107"/>
      <c r="AI12" s="87"/>
      <c r="AJ12" s="107"/>
      <c r="AK12" s="87"/>
      <c r="AL12" s="87"/>
      <c r="AM12" s="87"/>
      <c r="AN12" s="87"/>
      <c r="AO12" s="1011"/>
      <c r="AP12" s="1011"/>
      <c r="AQ12" s="1011"/>
      <c r="AR12" s="100"/>
      <c r="AS12" s="98"/>
      <c r="AT12" s="98"/>
      <c r="AU12" s="98"/>
      <c r="AV12" s="87"/>
      <c r="AW12" s="87"/>
      <c r="AX12" s="110"/>
      <c r="AY12" s="110"/>
      <c r="AZ12" s="87"/>
      <c r="BA12" s="87"/>
      <c r="BB12" s="1006">
        <v>1</v>
      </c>
      <c r="BC12" s="1010"/>
      <c r="BD12" s="1007"/>
      <c r="BE12" s="115" t="s">
        <v>126</v>
      </c>
      <c r="BF12" s="87"/>
      <c r="BI12" s="263"/>
      <c r="BJ12" s="263"/>
      <c r="BK12" s="91"/>
      <c r="BL12" s="91"/>
    </row>
    <row r="13" spans="2:64" s="92" customFormat="1" ht="6.75" customHeight="1">
      <c r="B13" s="113"/>
      <c r="C13" s="113"/>
      <c r="D13" s="113"/>
      <c r="E13" s="113"/>
      <c r="F13" s="113"/>
      <c r="G13" s="113"/>
      <c r="H13" s="113"/>
      <c r="I13" s="113"/>
      <c r="J13" s="113"/>
      <c r="K13" s="113"/>
      <c r="L13" s="113"/>
      <c r="M13" s="113"/>
      <c r="N13" s="113"/>
      <c r="O13" s="113"/>
      <c r="P13" s="113"/>
      <c r="Q13" s="113"/>
      <c r="R13" s="113"/>
      <c r="S13" s="113"/>
      <c r="T13" s="113"/>
      <c r="U13" s="113"/>
      <c r="V13" s="113"/>
      <c r="Z13" s="102"/>
      <c r="AA13" s="116"/>
      <c r="AB13" s="116"/>
      <c r="AC13" s="102"/>
      <c r="AD13" s="107"/>
      <c r="AE13" s="107"/>
      <c r="AG13" s="87"/>
      <c r="AH13" s="87"/>
      <c r="AI13" s="87"/>
      <c r="AJ13" s="87"/>
      <c r="AK13" s="87"/>
      <c r="AL13" s="87"/>
      <c r="AM13" s="87"/>
      <c r="AN13" s="87"/>
      <c r="AO13" s="99"/>
      <c r="AP13" s="99"/>
      <c r="AQ13" s="99"/>
      <c r="AR13" s="87"/>
      <c r="AS13" s="98"/>
      <c r="AT13" s="98"/>
      <c r="AU13" s="98"/>
      <c r="AV13" s="87"/>
      <c r="AW13" s="87"/>
      <c r="AX13" s="110"/>
      <c r="AY13" s="110"/>
      <c r="AZ13" s="87"/>
      <c r="BA13" s="87"/>
      <c r="BB13" s="98"/>
      <c r="BC13" s="98"/>
      <c r="BD13" s="98"/>
      <c r="BE13" s="111"/>
      <c r="BF13" s="87"/>
      <c r="BI13" s="263"/>
      <c r="BJ13" s="263"/>
      <c r="BK13" s="91"/>
      <c r="BL13" s="91"/>
    </row>
    <row r="14" spans="2:64" s="92" customFormat="1" ht="18.75">
      <c r="B14" s="113"/>
      <c r="C14" s="113"/>
      <c r="D14" s="113"/>
      <c r="E14" s="113"/>
      <c r="F14" s="113"/>
      <c r="G14" s="113"/>
      <c r="H14" s="113"/>
      <c r="I14" s="113"/>
      <c r="J14" s="113"/>
      <c r="K14" s="113"/>
      <c r="L14" s="113"/>
      <c r="M14" s="113"/>
      <c r="N14" s="113"/>
      <c r="O14" s="113"/>
      <c r="P14" s="113"/>
      <c r="Q14" s="113"/>
      <c r="R14" s="113"/>
      <c r="S14" s="113"/>
      <c r="T14" s="113"/>
      <c r="U14" s="113"/>
      <c r="V14" s="113"/>
      <c r="Z14" s="101"/>
      <c r="AA14" s="114"/>
      <c r="AB14" s="114"/>
      <c r="AC14" s="101"/>
      <c r="AD14" s="98"/>
      <c r="AE14" s="98"/>
      <c r="AG14" s="87"/>
      <c r="AH14" s="87"/>
      <c r="AI14" s="87"/>
      <c r="AJ14" s="87"/>
      <c r="AK14" s="87"/>
      <c r="AL14" s="87"/>
      <c r="AM14" s="87"/>
      <c r="AN14" s="87"/>
      <c r="AO14" s="99"/>
      <c r="AP14" s="99"/>
      <c r="AQ14" s="99"/>
      <c r="AR14" s="87"/>
      <c r="AS14" s="98"/>
      <c r="AT14" s="97" t="s">
        <v>127</v>
      </c>
      <c r="AU14" s="965">
        <v>0.39583333333333331</v>
      </c>
      <c r="AV14" s="966"/>
      <c r="AW14" s="967"/>
      <c r="AX14" s="98" t="s">
        <v>128</v>
      </c>
      <c r="AY14" s="965">
        <v>0.6875</v>
      </c>
      <c r="AZ14" s="966"/>
      <c r="BA14" s="967"/>
      <c r="BB14" s="97" t="s">
        <v>129</v>
      </c>
      <c r="BC14" s="968">
        <f>(AY14-AU14)*24</f>
        <v>7</v>
      </c>
      <c r="BD14" s="969"/>
      <c r="BE14" s="88" t="s">
        <v>130</v>
      </c>
      <c r="BF14" s="98"/>
      <c r="BI14" s="263"/>
      <c r="BJ14" s="263"/>
      <c r="BK14" s="91"/>
      <c r="BL14" s="91"/>
    </row>
    <row r="15" spans="2:64" s="92" customFormat="1" ht="6.75" customHeight="1">
      <c r="C15" s="108"/>
      <c r="D15" s="108"/>
      <c r="E15" s="108"/>
      <c r="F15" s="108"/>
      <c r="G15" s="87"/>
      <c r="H15" s="87"/>
      <c r="I15" s="97"/>
      <c r="J15" s="98"/>
      <c r="K15" s="107"/>
      <c r="L15" s="87"/>
      <c r="M15" s="87"/>
      <c r="N15" s="98"/>
      <c r="O15" s="87"/>
      <c r="P15" s="87"/>
      <c r="Q15" s="107"/>
      <c r="R15" s="87"/>
      <c r="S15" s="87"/>
      <c r="T15" s="87"/>
      <c r="U15" s="87"/>
      <c r="V15" s="87"/>
      <c r="W15" s="97"/>
      <c r="X15" s="98"/>
      <c r="Y15" s="98"/>
      <c r="Z15" s="88"/>
      <c r="AA15" s="98"/>
      <c r="AB15" s="97"/>
      <c r="AC15" s="98"/>
      <c r="AD15" s="107"/>
      <c r="AE15" s="87"/>
      <c r="AG15" s="96"/>
      <c r="AH15" s="117"/>
      <c r="AJ15" s="117"/>
      <c r="AQ15" s="96"/>
      <c r="AR15" s="96"/>
      <c r="AS15" s="96"/>
      <c r="AT15" s="96"/>
      <c r="AU15" s="96"/>
      <c r="AX15" s="118"/>
      <c r="AY15" s="118"/>
      <c r="BB15" s="96"/>
      <c r="BC15" s="96"/>
      <c r="BD15" s="96"/>
      <c r="BE15" s="119"/>
      <c r="BI15" s="263"/>
      <c r="BJ15" s="263"/>
      <c r="BK15" s="91"/>
      <c r="BL15" s="91"/>
    </row>
    <row r="16" spans="2:64" ht="8.4499999999999993" customHeight="1" thickBot="1">
      <c r="C16" s="116"/>
      <c r="D16" s="116"/>
      <c r="E16" s="116"/>
      <c r="F16" s="116"/>
      <c r="G16" s="116"/>
      <c r="X16" s="116"/>
      <c r="AN16" s="116"/>
      <c r="BE16" s="120"/>
      <c r="BF16" s="120"/>
      <c r="BG16" s="120"/>
    </row>
    <row r="17" spans="2:58" ht="20.25" customHeight="1">
      <c r="B17" s="970" t="s">
        <v>131</v>
      </c>
      <c r="C17" s="973" t="s">
        <v>132</v>
      </c>
      <c r="D17" s="974"/>
      <c r="E17" s="975"/>
      <c r="F17" s="121"/>
      <c r="G17" s="982" t="s">
        <v>133</v>
      </c>
      <c r="H17" s="985" t="s">
        <v>134</v>
      </c>
      <c r="I17" s="974"/>
      <c r="J17" s="974"/>
      <c r="K17" s="975"/>
      <c r="L17" s="985" t="s">
        <v>135</v>
      </c>
      <c r="M17" s="974"/>
      <c r="N17" s="974"/>
      <c r="O17" s="988"/>
      <c r="P17" s="991"/>
      <c r="Q17" s="992"/>
      <c r="R17" s="993"/>
      <c r="S17" s="1000" t="s">
        <v>136</v>
      </c>
      <c r="T17" s="1001"/>
      <c r="U17" s="1001"/>
      <c r="V17" s="1001"/>
      <c r="W17" s="1001"/>
      <c r="X17" s="1001"/>
      <c r="Y17" s="1001"/>
      <c r="Z17" s="1001"/>
      <c r="AA17" s="1001"/>
      <c r="AB17" s="1001"/>
      <c r="AC17" s="1001"/>
      <c r="AD17" s="1001"/>
      <c r="AE17" s="1001"/>
      <c r="AF17" s="1001"/>
      <c r="AG17" s="1001"/>
      <c r="AH17" s="1001"/>
      <c r="AI17" s="1001"/>
      <c r="AJ17" s="1001"/>
      <c r="AK17" s="1001"/>
      <c r="AL17" s="1001"/>
      <c r="AM17" s="1001"/>
      <c r="AN17" s="1001"/>
      <c r="AO17" s="1001"/>
      <c r="AP17" s="1001"/>
      <c r="AQ17" s="1001"/>
      <c r="AR17" s="1001"/>
      <c r="AS17" s="1001"/>
      <c r="AT17" s="1001"/>
      <c r="AU17" s="1001"/>
      <c r="AV17" s="1001"/>
      <c r="AW17" s="1002"/>
      <c r="AX17" s="938" t="str">
        <f>IF(BB3="４週","(11) 1～4週目の勤務時間数合計","(11) 1か月の勤務時間数   合計")</f>
        <v>(11) 1～4週目の勤務時間数合計</v>
      </c>
      <c r="AY17" s="939"/>
      <c r="AZ17" s="944" t="s">
        <v>137</v>
      </c>
      <c r="BA17" s="945"/>
      <c r="BB17" s="950" t="s">
        <v>138</v>
      </c>
      <c r="BC17" s="809"/>
      <c r="BD17" s="809"/>
      <c r="BE17" s="809"/>
      <c r="BF17" s="951"/>
    </row>
    <row r="18" spans="2:58" ht="20.25" customHeight="1">
      <c r="B18" s="971"/>
      <c r="C18" s="976"/>
      <c r="D18" s="977"/>
      <c r="E18" s="978"/>
      <c r="F18" s="122"/>
      <c r="G18" s="983"/>
      <c r="H18" s="986"/>
      <c r="I18" s="977"/>
      <c r="J18" s="977"/>
      <c r="K18" s="978"/>
      <c r="L18" s="986"/>
      <c r="M18" s="977"/>
      <c r="N18" s="977"/>
      <c r="O18" s="989"/>
      <c r="P18" s="994"/>
      <c r="Q18" s="995"/>
      <c r="R18" s="996"/>
      <c r="S18" s="952" t="s">
        <v>139</v>
      </c>
      <c r="T18" s="953"/>
      <c r="U18" s="953"/>
      <c r="V18" s="953"/>
      <c r="W18" s="953"/>
      <c r="X18" s="953"/>
      <c r="Y18" s="954"/>
      <c r="Z18" s="952" t="s">
        <v>140</v>
      </c>
      <c r="AA18" s="953"/>
      <c r="AB18" s="953"/>
      <c r="AC18" s="953"/>
      <c r="AD18" s="953"/>
      <c r="AE18" s="953"/>
      <c r="AF18" s="954"/>
      <c r="AG18" s="952" t="s">
        <v>141</v>
      </c>
      <c r="AH18" s="953"/>
      <c r="AI18" s="953"/>
      <c r="AJ18" s="953"/>
      <c r="AK18" s="953"/>
      <c r="AL18" s="953"/>
      <c r="AM18" s="954"/>
      <c r="AN18" s="952" t="s">
        <v>142</v>
      </c>
      <c r="AO18" s="953"/>
      <c r="AP18" s="953"/>
      <c r="AQ18" s="953"/>
      <c r="AR18" s="953"/>
      <c r="AS18" s="953"/>
      <c r="AT18" s="954"/>
      <c r="AU18" s="955" t="s">
        <v>143</v>
      </c>
      <c r="AV18" s="956"/>
      <c r="AW18" s="957"/>
      <c r="AX18" s="940"/>
      <c r="AY18" s="941"/>
      <c r="AZ18" s="946"/>
      <c r="BA18" s="947"/>
      <c r="BB18" s="799"/>
      <c r="BC18" s="800"/>
      <c r="BD18" s="800"/>
      <c r="BE18" s="800"/>
      <c r="BF18" s="801"/>
    </row>
    <row r="19" spans="2:58" ht="20.25" customHeight="1">
      <c r="B19" s="971"/>
      <c r="C19" s="976"/>
      <c r="D19" s="977"/>
      <c r="E19" s="978"/>
      <c r="F19" s="122"/>
      <c r="G19" s="983"/>
      <c r="H19" s="986"/>
      <c r="I19" s="977"/>
      <c r="J19" s="977"/>
      <c r="K19" s="978"/>
      <c r="L19" s="986"/>
      <c r="M19" s="977"/>
      <c r="N19" s="977"/>
      <c r="O19" s="989"/>
      <c r="P19" s="994"/>
      <c r="Q19" s="995"/>
      <c r="R19" s="996"/>
      <c r="S19" s="123">
        <v>1</v>
      </c>
      <c r="T19" s="124">
        <v>2</v>
      </c>
      <c r="U19" s="124">
        <v>3</v>
      </c>
      <c r="V19" s="124">
        <v>4</v>
      </c>
      <c r="W19" s="124">
        <v>5</v>
      </c>
      <c r="X19" s="124">
        <v>6</v>
      </c>
      <c r="Y19" s="125">
        <v>7</v>
      </c>
      <c r="Z19" s="123">
        <v>8</v>
      </c>
      <c r="AA19" s="124">
        <v>9</v>
      </c>
      <c r="AB19" s="124">
        <v>10</v>
      </c>
      <c r="AC19" s="124">
        <v>11</v>
      </c>
      <c r="AD19" s="124">
        <v>12</v>
      </c>
      <c r="AE19" s="124">
        <v>13</v>
      </c>
      <c r="AF19" s="125">
        <v>14</v>
      </c>
      <c r="AG19" s="126">
        <v>15</v>
      </c>
      <c r="AH19" s="124">
        <v>16</v>
      </c>
      <c r="AI19" s="124">
        <v>17</v>
      </c>
      <c r="AJ19" s="124">
        <v>18</v>
      </c>
      <c r="AK19" s="124">
        <v>19</v>
      </c>
      <c r="AL19" s="124">
        <v>20</v>
      </c>
      <c r="AM19" s="125">
        <v>21</v>
      </c>
      <c r="AN19" s="123">
        <v>22</v>
      </c>
      <c r="AO19" s="124">
        <v>23</v>
      </c>
      <c r="AP19" s="124">
        <v>24</v>
      </c>
      <c r="AQ19" s="124">
        <v>25</v>
      </c>
      <c r="AR19" s="124">
        <v>26</v>
      </c>
      <c r="AS19" s="124">
        <v>27</v>
      </c>
      <c r="AT19" s="125">
        <v>28</v>
      </c>
      <c r="AU19" s="123" t="str">
        <f>IF($BB$3="暦月",IF(DAY(DATE($AC$2,$AG$2,29))=29,29,""),"")</f>
        <v/>
      </c>
      <c r="AV19" s="124" t="str">
        <f>IF($BB$3="暦月",IF(DAY(DATE($AC$2,$AG$2,30))=30,30,""),"")</f>
        <v/>
      </c>
      <c r="AW19" s="125" t="str">
        <f>IF($BB$3="暦月",IF(DAY(DATE($AC$2,$AG$2,31))=31,31,""),"")</f>
        <v/>
      </c>
      <c r="AX19" s="940"/>
      <c r="AY19" s="941"/>
      <c r="AZ19" s="946"/>
      <c r="BA19" s="947"/>
      <c r="BB19" s="799"/>
      <c r="BC19" s="800"/>
      <c r="BD19" s="800"/>
      <c r="BE19" s="800"/>
      <c r="BF19" s="801"/>
    </row>
    <row r="20" spans="2:58" ht="20.25" hidden="1" customHeight="1">
      <c r="B20" s="971"/>
      <c r="C20" s="976"/>
      <c r="D20" s="977"/>
      <c r="E20" s="978"/>
      <c r="F20" s="122"/>
      <c r="G20" s="983"/>
      <c r="H20" s="986"/>
      <c r="I20" s="977"/>
      <c r="J20" s="977"/>
      <c r="K20" s="978"/>
      <c r="L20" s="986"/>
      <c r="M20" s="977"/>
      <c r="N20" s="977"/>
      <c r="O20" s="989"/>
      <c r="P20" s="994"/>
      <c r="Q20" s="995"/>
      <c r="R20" s="996"/>
      <c r="S20" s="123">
        <f>WEEKDAY(DATE($AC$2,$AG$2,1))</f>
        <v>2</v>
      </c>
      <c r="T20" s="124">
        <f>WEEKDAY(DATE($AC$2,$AG$2,2))</f>
        <v>3</v>
      </c>
      <c r="U20" s="124">
        <f>WEEKDAY(DATE($AC$2,$AG$2,3))</f>
        <v>4</v>
      </c>
      <c r="V20" s="124">
        <f>WEEKDAY(DATE($AC$2,$AG$2,4))</f>
        <v>5</v>
      </c>
      <c r="W20" s="124">
        <f>WEEKDAY(DATE($AC$2,$AG$2,5))</f>
        <v>6</v>
      </c>
      <c r="X20" s="124">
        <f>WEEKDAY(DATE($AC$2,$AG$2,6))</f>
        <v>7</v>
      </c>
      <c r="Y20" s="125">
        <f>WEEKDAY(DATE($AC$2,$AG$2,7))</f>
        <v>1</v>
      </c>
      <c r="Z20" s="123">
        <f>WEEKDAY(DATE($AC$2,$AG$2,8))</f>
        <v>2</v>
      </c>
      <c r="AA20" s="124">
        <f>WEEKDAY(DATE($AC$2,$AG$2,9))</f>
        <v>3</v>
      </c>
      <c r="AB20" s="124">
        <f>WEEKDAY(DATE($AC$2,$AG$2,10))</f>
        <v>4</v>
      </c>
      <c r="AC20" s="124">
        <f>WEEKDAY(DATE($AC$2,$AG$2,11))</f>
        <v>5</v>
      </c>
      <c r="AD20" s="124">
        <f>WEEKDAY(DATE($AC$2,$AG$2,12))</f>
        <v>6</v>
      </c>
      <c r="AE20" s="124">
        <f>WEEKDAY(DATE($AC$2,$AG$2,13))</f>
        <v>7</v>
      </c>
      <c r="AF20" s="125">
        <f>WEEKDAY(DATE($AC$2,$AG$2,14))</f>
        <v>1</v>
      </c>
      <c r="AG20" s="123">
        <f>WEEKDAY(DATE($AC$2,$AG$2,15))</f>
        <v>2</v>
      </c>
      <c r="AH20" s="124">
        <f>WEEKDAY(DATE($AC$2,$AG$2,16))</f>
        <v>3</v>
      </c>
      <c r="AI20" s="124">
        <f>WEEKDAY(DATE($AC$2,$AG$2,17))</f>
        <v>4</v>
      </c>
      <c r="AJ20" s="124">
        <f>WEEKDAY(DATE($AC$2,$AG$2,18))</f>
        <v>5</v>
      </c>
      <c r="AK20" s="124">
        <f>WEEKDAY(DATE($AC$2,$AG$2,19))</f>
        <v>6</v>
      </c>
      <c r="AL20" s="124">
        <f>WEEKDAY(DATE($AC$2,$AG$2,20))</f>
        <v>7</v>
      </c>
      <c r="AM20" s="125">
        <f>WEEKDAY(DATE($AC$2,$AG$2,21))</f>
        <v>1</v>
      </c>
      <c r="AN20" s="123">
        <f>WEEKDAY(DATE($AC$2,$AG$2,22))</f>
        <v>2</v>
      </c>
      <c r="AO20" s="124">
        <f>WEEKDAY(DATE($AC$2,$AG$2,23))</f>
        <v>3</v>
      </c>
      <c r="AP20" s="124">
        <f>WEEKDAY(DATE($AC$2,$AG$2,24))</f>
        <v>4</v>
      </c>
      <c r="AQ20" s="124">
        <f>WEEKDAY(DATE($AC$2,$AG$2,25))</f>
        <v>5</v>
      </c>
      <c r="AR20" s="124">
        <f>WEEKDAY(DATE($AC$2,$AG$2,26))</f>
        <v>6</v>
      </c>
      <c r="AS20" s="124">
        <f>WEEKDAY(DATE($AC$2,$AG$2,27))</f>
        <v>7</v>
      </c>
      <c r="AT20" s="125">
        <f>WEEKDAY(DATE($AC$2,$AG$2,28))</f>
        <v>1</v>
      </c>
      <c r="AU20" s="123">
        <f>IF(AU19=29,WEEKDAY(DATE($AC$2,$AG$2,29)),0)</f>
        <v>0</v>
      </c>
      <c r="AV20" s="124">
        <f>IF(AV19=30,WEEKDAY(DATE($AC$2,$AG$2,30)),0)</f>
        <v>0</v>
      </c>
      <c r="AW20" s="125">
        <f>IF(AW19=31,WEEKDAY(DATE($AC$2,$AG$2,31)),0)</f>
        <v>0</v>
      </c>
      <c r="AX20" s="940"/>
      <c r="AY20" s="941"/>
      <c r="AZ20" s="946"/>
      <c r="BA20" s="947"/>
      <c r="BB20" s="799"/>
      <c r="BC20" s="800"/>
      <c r="BD20" s="800"/>
      <c r="BE20" s="800"/>
      <c r="BF20" s="801"/>
    </row>
    <row r="21" spans="2:58" ht="22.5" customHeight="1" thickBot="1">
      <c r="B21" s="972"/>
      <c r="C21" s="979"/>
      <c r="D21" s="980"/>
      <c r="E21" s="981"/>
      <c r="F21" s="127"/>
      <c r="G21" s="984"/>
      <c r="H21" s="987"/>
      <c r="I21" s="980"/>
      <c r="J21" s="980"/>
      <c r="K21" s="981"/>
      <c r="L21" s="987"/>
      <c r="M21" s="980"/>
      <c r="N21" s="980"/>
      <c r="O21" s="990"/>
      <c r="P21" s="997"/>
      <c r="Q21" s="998"/>
      <c r="R21" s="999"/>
      <c r="S21" s="128" t="str">
        <f>IF(S20=1,"日",IF(S20=2,"月",IF(S20=3,"火",IF(S20=4,"水",IF(S20=5,"木",IF(S20=6,"金","土"))))))</f>
        <v>月</v>
      </c>
      <c r="T21" s="129" t="str">
        <f t="shared" ref="T21:AT21" si="0">IF(T20=1,"日",IF(T20=2,"月",IF(T20=3,"火",IF(T20=4,"水",IF(T20=5,"木",IF(T20=6,"金","土"))))))</f>
        <v>火</v>
      </c>
      <c r="U21" s="129" t="str">
        <f t="shared" si="0"/>
        <v>水</v>
      </c>
      <c r="V21" s="129" t="str">
        <f t="shared" si="0"/>
        <v>木</v>
      </c>
      <c r="W21" s="129" t="str">
        <f t="shared" si="0"/>
        <v>金</v>
      </c>
      <c r="X21" s="129" t="str">
        <f t="shared" si="0"/>
        <v>土</v>
      </c>
      <c r="Y21" s="130" t="str">
        <f t="shared" si="0"/>
        <v>日</v>
      </c>
      <c r="Z21" s="128" t="str">
        <f>IF(Z20=1,"日",IF(Z20=2,"月",IF(Z20=3,"火",IF(Z20=4,"水",IF(Z20=5,"木",IF(Z20=6,"金","土"))))))</f>
        <v>月</v>
      </c>
      <c r="AA21" s="129" t="str">
        <f t="shared" si="0"/>
        <v>火</v>
      </c>
      <c r="AB21" s="129" t="str">
        <f t="shared" si="0"/>
        <v>水</v>
      </c>
      <c r="AC21" s="129" t="str">
        <f t="shared" si="0"/>
        <v>木</v>
      </c>
      <c r="AD21" s="129" t="str">
        <f t="shared" si="0"/>
        <v>金</v>
      </c>
      <c r="AE21" s="129" t="str">
        <f t="shared" si="0"/>
        <v>土</v>
      </c>
      <c r="AF21" s="130" t="str">
        <f t="shared" si="0"/>
        <v>日</v>
      </c>
      <c r="AG21" s="128" t="str">
        <f>IF(AG20=1,"日",IF(AG20=2,"月",IF(AG20=3,"火",IF(AG20=4,"水",IF(AG20=5,"木",IF(AG20=6,"金","土"))))))</f>
        <v>月</v>
      </c>
      <c r="AH21" s="129" t="str">
        <f t="shared" si="0"/>
        <v>火</v>
      </c>
      <c r="AI21" s="129" t="str">
        <f t="shared" si="0"/>
        <v>水</v>
      </c>
      <c r="AJ21" s="129" t="str">
        <f t="shared" si="0"/>
        <v>木</v>
      </c>
      <c r="AK21" s="129" t="str">
        <f t="shared" si="0"/>
        <v>金</v>
      </c>
      <c r="AL21" s="129" t="str">
        <f t="shared" si="0"/>
        <v>土</v>
      </c>
      <c r="AM21" s="130" t="str">
        <f t="shared" si="0"/>
        <v>日</v>
      </c>
      <c r="AN21" s="128" t="str">
        <f>IF(AN20=1,"日",IF(AN20=2,"月",IF(AN20=3,"火",IF(AN20=4,"水",IF(AN20=5,"木",IF(AN20=6,"金","土"))))))</f>
        <v>月</v>
      </c>
      <c r="AO21" s="129" t="str">
        <f t="shared" si="0"/>
        <v>火</v>
      </c>
      <c r="AP21" s="129" t="str">
        <f t="shared" si="0"/>
        <v>水</v>
      </c>
      <c r="AQ21" s="129" t="str">
        <f t="shared" si="0"/>
        <v>木</v>
      </c>
      <c r="AR21" s="129" t="str">
        <f t="shared" si="0"/>
        <v>金</v>
      </c>
      <c r="AS21" s="129" t="str">
        <f t="shared" si="0"/>
        <v>土</v>
      </c>
      <c r="AT21" s="130" t="str">
        <f t="shared" si="0"/>
        <v>日</v>
      </c>
      <c r="AU21" s="129" t="str">
        <f>IF(AU20=1,"日",IF(AU20=2,"月",IF(AU20=3,"火",IF(AU20=4,"水",IF(AU20=5,"木",IF(AU20=6,"金",IF(AU20=0,"","土")))))))</f>
        <v/>
      </c>
      <c r="AV21" s="129" t="str">
        <f>IF(AV20=1,"日",IF(AV20=2,"月",IF(AV20=3,"火",IF(AV20=4,"水",IF(AV20=5,"木",IF(AV20=6,"金",IF(AV20=0,"","土")))))))</f>
        <v/>
      </c>
      <c r="AW21" s="129" t="str">
        <f>IF(AW20=1,"日",IF(AW20=2,"月",IF(AW20=3,"火",IF(AW20=4,"水",IF(AW20=5,"木",IF(AW20=6,"金",IF(AW20=0,"","土")))))))</f>
        <v/>
      </c>
      <c r="AX21" s="942"/>
      <c r="AY21" s="943"/>
      <c r="AZ21" s="948"/>
      <c r="BA21" s="949"/>
      <c r="BB21" s="802"/>
      <c r="BC21" s="803"/>
      <c r="BD21" s="803"/>
      <c r="BE21" s="803"/>
      <c r="BF21" s="804"/>
    </row>
    <row r="22" spans="2:58" ht="20.25" customHeight="1">
      <c r="B22" s="924">
        <v>1</v>
      </c>
      <c r="C22" s="925" t="s">
        <v>144</v>
      </c>
      <c r="D22" s="926"/>
      <c r="E22" s="927"/>
      <c r="F22" s="131"/>
      <c r="G22" s="928" t="s">
        <v>145</v>
      </c>
      <c r="H22" s="929" t="s">
        <v>146</v>
      </c>
      <c r="I22" s="930"/>
      <c r="J22" s="930"/>
      <c r="K22" s="931"/>
      <c r="L22" s="932" t="s">
        <v>147</v>
      </c>
      <c r="M22" s="933"/>
      <c r="N22" s="933"/>
      <c r="O22" s="934"/>
      <c r="P22" s="935" t="s">
        <v>148</v>
      </c>
      <c r="Q22" s="936"/>
      <c r="R22" s="937"/>
      <c r="S22" s="132" t="s">
        <v>149</v>
      </c>
      <c r="T22" s="133" t="s">
        <v>150</v>
      </c>
      <c r="U22" s="133"/>
      <c r="V22" s="133" t="s">
        <v>149</v>
      </c>
      <c r="W22" s="133" t="s">
        <v>149</v>
      </c>
      <c r="X22" s="133"/>
      <c r="Y22" s="134" t="s">
        <v>149</v>
      </c>
      <c r="Z22" s="132" t="s">
        <v>149</v>
      </c>
      <c r="AA22" s="133" t="s">
        <v>149</v>
      </c>
      <c r="AB22" s="133"/>
      <c r="AC22" s="133" t="s">
        <v>149</v>
      </c>
      <c r="AD22" s="133" t="s">
        <v>149</v>
      </c>
      <c r="AE22" s="133"/>
      <c r="AF22" s="134" t="s">
        <v>149</v>
      </c>
      <c r="AG22" s="132" t="s">
        <v>149</v>
      </c>
      <c r="AH22" s="133" t="s">
        <v>149</v>
      </c>
      <c r="AI22" s="133"/>
      <c r="AJ22" s="133" t="s">
        <v>149</v>
      </c>
      <c r="AK22" s="133" t="s">
        <v>149</v>
      </c>
      <c r="AL22" s="133"/>
      <c r="AM22" s="134" t="s">
        <v>149</v>
      </c>
      <c r="AN22" s="132" t="s">
        <v>149</v>
      </c>
      <c r="AO22" s="133" t="s">
        <v>149</v>
      </c>
      <c r="AP22" s="133"/>
      <c r="AQ22" s="133" t="s">
        <v>149</v>
      </c>
      <c r="AR22" s="133" t="s">
        <v>149</v>
      </c>
      <c r="AS22" s="133"/>
      <c r="AT22" s="134" t="s">
        <v>149</v>
      </c>
      <c r="AU22" s="132"/>
      <c r="AV22" s="133"/>
      <c r="AW22" s="133"/>
      <c r="AX22" s="958"/>
      <c r="AY22" s="959"/>
      <c r="AZ22" s="960"/>
      <c r="BA22" s="961"/>
      <c r="BB22" s="962"/>
      <c r="BC22" s="963"/>
      <c r="BD22" s="963"/>
      <c r="BE22" s="963"/>
      <c r="BF22" s="964"/>
    </row>
    <row r="23" spans="2:58" ht="20.25" customHeight="1">
      <c r="B23" s="898"/>
      <c r="C23" s="918"/>
      <c r="D23" s="919"/>
      <c r="E23" s="920"/>
      <c r="F23" s="135"/>
      <c r="G23" s="820"/>
      <c r="H23" s="825"/>
      <c r="I23" s="823"/>
      <c r="J23" s="823"/>
      <c r="K23" s="824"/>
      <c r="L23" s="829"/>
      <c r="M23" s="830"/>
      <c r="N23" s="830"/>
      <c r="O23" s="831"/>
      <c r="P23" s="859" t="s">
        <v>151</v>
      </c>
      <c r="Q23" s="860"/>
      <c r="R23" s="861"/>
      <c r="S23" s="136">
        <f>IF(S22="","",VLOOKUP(S22,'【記載例】シフト記号表（勤務時間帯）'!$C$6:$K$35,9,FALSE))</f>
        <v>8</v>
      </c>
      <c r="T23" s="137">
        <f>IF(T22="","",VLOOKUP(T22,'【記載例】シフト記号表（勤務時間帯）'!$C$6:$K$35,9,FALSE))</f>
        <v>8</v>
      </c>
      <c r="U23" s="137" t="str">
        <f>IF(U22="","",VLOOKUP(U22,'【記載例】シフト記号表（勤務時間帯）'!$C$6:$K$35,9,FALSE))</f>
        <v/>
      </c>
      <c r="V23" s="137">
        <f>IF(V22="","",VLOOKUP(V22,'【記載例】シフト記号表（勤務時間帯）'!$C$6:$K$35,9,FALSE))</f>
        <v>8</v>
      </c>
      <c r="W23" s="137">
        <f>IF(W22="","",VLOOKUP(W22,'【記載例】シフト記号表（勤務時間帯）'!$C$6:$K$35,9,FALSE))</f>
        <v>8</v>
      </c>
      <c r="X23" s="137" t="str">
        <f>IF(X22="","",VLOOKUP(X22,'【記載例】シフト記号表（勤務時間帯）'!$C$6:$K$35,9,FALSE))</f>
        <v/>
      </c>
      <c r="Y23" s="138">
        <f>IF(Y22="","",VLOOKUP(Y22,'【記載例】シフト記号表（勤務時間帯）'!$C$6:$K$35,9,FALSE))</f>
        <v>8</v>
      </c>
      <c r="Z23" s="136">
        <f>IF(Z22="","",VLOOKUP(Z22,'【記載例】シフト記号表（勤務時間帯）'!$C$6:$K$35,9,FALSE))</f>
        <v>8</v>
      </c>
      <c r="AA23" s="137">
        <f>IF(AA22="","",VLOOKUP(AA22,'【記載例】シフト記号表（勤務時間帯）'!$C$6:$K$35,9,FALSE))</f>
        <v>8</v>
      </c>
      <c r="AB23" s="137" t="str">
        <f>IF(AB22="","",VLOOKUP(AB22,'【記載例】シフト記号表（勤務時間帯）'!$C$6:$K$35,9,FALSE))</f>
        <v/>
      </c>
      <c r="AC23" s="137">
        <f>IF(AC22="","",VLOOKUP(AC22,'【記載例】シフト記号表（勤務時間帯）'!$C$6:$K$35,9,FALSE))</f>
        <v>8</v>
      </c>
      <c r="AD23" s="137">
        <f>IF(AD22="","",VLOOKUP(AD22,'【記載例】シフト記号表（勤務時間帯）'!$C$6:$K$35,9,FALSE))</f>
        <v>8</v>
      </c>
      <c r="AE23" s="137" t="str">
        <f>IF(AE22="","",VLOOKUP(AE22,'【記載例】シフト記号表（勤務時間帯）'!$C$6:$K$35,9,FALSE))</f>
        <v/>
      </c>
      <c r="AF23" s="138">
        <f>IF(AF22="","",VLOOKUP(AF22,'【記載例】シフト記号表（勤務時間帯）'!$C$6:$K$35,9,FALSE))</f>
        <v>8</v>
      </c>
      <c r="AG23" s="136">
        <f>IF(AG22="","",VLOOKUP(AG22,'【記載例】シフト記号表（勤務時間帯）'!$C$6:$K$35,9,FALSE))</f>
        <v>8</v>
      </c>
      <c r="AH23" s="137">
        <f>IF(AH22="","",VLOOKUP(AH22,'【記載例】シフト記号表（勤務時間帯）'!$C$6:$K$35,9,FALSE))</f>
        <v>8</v>
      </c>
      <c r="AI23" s="137" t="str">
        <f>IF(AI22="","",VLOOKUP(AI22,'【記載例】シフト記号表（勤務時間帯）'!$C$6:$K$35,9,FALSE))</f>
        <v/>
      </c>
      <c r="AJ23" s="137">
        <f>IF(AJ22="","",VLOOKUP(AJ22,'【記載例】シフト記号表（勤務時間帯）'!$C$6:$K$35,9,FALSE))</f>
        <v>8</v>
      </c>
      <c r="AK23" s="137">
        <f>IF(AK22="","",VLOOKUP(AK22,'【記載例】シフト記号表（勤務時間帯）'!$C$6:$K$35,9,FALSE))</f>
        <v>8</v>
      </c>
      <c r="AL23" s="137" t="str">
        <f>IF(AL22="","",VLOOKUP(AL22,'【記載例】シフト記号表（勤務時間帯）'!$C$6:$K$35,9,FALSE))</f>
        <v/>
      </c>
      <c r="AM23" s="138">
        <f>IF(AM22="","",VLOOKUP(AM22,'【記載例】シフト記号表（勤務時間帯）'!$C$6:$K$35,9,FALSE))</f>
        <v>8</v>
      </c>
      <c r="AN23" s="136">
        <f>IF(AN22="","",VLOOKUP(AN22,'【記載例】シフト記号表（勤務時間帯）'!$C$6:$K$35,9,FALSE))</f>
        <v>8</v>
      </c>
      <c r="AO23" s="137">
        <f>IF(AO22="","",VLOOKUP(AO22,'【記載例】シフト記号表（勤務時間帯）'!$C$6:$K$35,9,FALSE))</f>
        <v>8</v>
      </c>
      <c r="AP23" s="137" t="str">
        <f>IF(AP22="","",VLOOKUP(AP22,'【記載例】シフト記号表（勤務時間帯）'!$C$6:$K$35,9,FALSE))</f>
        <v/>
      </c>
      <c r="AQ23" s="137">
        <f>IF(AQ22="","",VLOOKUP(AQ22,'【記載例】シフト記号表（勤務時間帯）'!$C$6:$K$35,9,FALSE))</f>
        <v>8</v>
      </c>
      <c r="AR23" s="137">
        <f>IF(AR22="","",VLOOKUP(AR22,'【記載例】シフト記号表（勤務時間帯）'!$C$6:$K$35,9,FALSE))</f>
        <v>8</v>
      </c>
      <c r="AS23" s="137" t="str">
        <f>IF(AS22="","",VLOOKUP(AS22,'【記載例】シフト記号表（勤務時間帯）'!$C$6:$K$35,9,FALSE))</f>
        <v/>
      </c>
      <c r="AT23" s="138">
        <f>IF(AT22="","",VLOOKUP(AT22,'【記載例】シフト記号表（勤務時間帯）'!$C$6:$K$35,9,FALSE))</f>
        <v>8</v>
      </c>
      <c r="AU23" s="136" t="str">
        <f>IF(AU22="","",VLOOKUP(AU22,'【記載例】シフト記号表（勤務時間帯）'!$C$6:$K$35,9,FALSE))</f>
        <v/>
      </c>
      <c r="AV23" s="137" t="str">
        <f>IF(AV22="","",VLOOKUP(AV22,'【記載例】シフト記号表（勤務時間帯）'!$C$6:$K$35,9,FALSE))</f>
        <v/>
      </c>
      <c r="AW23" s="137" t="str">
        <f>IF(AW22="","",VLOOKUP(AW22,'【記載例】シフト記号表（勤務時間帯）'!$C$6:$K$35,9,FALSE))</f>
        <v/>
      </c>
      <c r="AX23" s="862">
        <f>IF($BB$3="４週",SUM(S23:AT23),IF($BB$3="暦月",SUM(S23:AW23),""))</f>
        <v>160</v>
      </c>
      <c r="AY23" s="863"/>
      <c r="AZ23" s="864">
        <f>IF($BB$3="４週",AX23/4,IF($BB$3="暦月",【記載例】地密通所!AX23/(【記載例】地密通所!$BB$8/7),""))</f>
        <v>40</v>
      </c>
      <c r="BA23" s="865"/>
      <c r="BB23" s="889"/>
      <c r="BC23" s="890"/>
      <c r="BD23" s="890"/>
      <c r="BE23" s="890"/>
      <c r="BF23" s="891"/>
    </row>
    <row r="24" spans="2:58" ht="20.25" customHeight="1">
      <c r="B24" s="898"/>
      <c r="C24" s="921"/>
      <c r="D24" s="922"/>
      <c r="E24" s="923"/>
      <c r="F24" s="139" t="str">
        <f>C22</f>
        <v>管理者</v>
      </c>
      <c r="G24" s="820"/>
      <c r="H24" s="825"/>
      <c r="I24" s="823"/>
      <c r="J24" s="823"/>
      <c r="K24" s="824"/>
      <c r="L24" s="829"/>
      <c r="M24" s="830"/>
      <c r="N24" s="830"/>
      <c r="O24" s="831"/>
      <c r="P24" s="895" t="s">
        <v>152</v>
      </c>
      <c r="Q24" s="896"/>
      <c r="R24" s="897"/>
      <c r="S24" s="140">
        <f>IF(S22="","",VLOOKUP(S22,'【記載例】シフト記号表（勤務時間帯）'!$C$6:$U$35,19,FALSE))</f>
        <v>7</v>
      </c>
      <c r="T24" s="141">
        <f>IF(T22="","",VLOOKUP(T22,'【記載例】シフト記号表（勤務時間帯）'!$C$6:$U$35,19,FALSE))</f>
        <v>7</v>
      </c>
      <c r="U24" s="141" t="str">
        <f>IF(U22="","",VLOOKUP(U22,'【記載例】シフト記号表（勤務時間帯）'!$C$6:$U$35,19,FALSE))</f>
        <v/>
      </c>
      <c r="V24" s="141">
        <f>IF(V22="","",VLOOKUP(V22,'【記載例】シフト記号表（勤務時間帯）'!$C$6:$U$35,19,FALSE))</f>
        <v>7</v>
      </c>
      <c r="W24" s="141">
        <f>IF(W22="","",VLOOKUP(W22,'【記載例】シフト記号表（勤務時間帯）'!$C$6:$U$35,19,FALSE))</f>
        <v>7</v>
      </c>
      <c r="X24" s="141" t="str">
        <f>IF(X22="","",VLOOKUP(X22,'【記載例】シフト記号表（勤務時間帯）'!$C$6:$U$35,19,FALSE))</f>
        <v/>
      </c>
      <c r="Y24" s="142">
        <f>IF(Y22="","",VLOOKUP(Y22,'【記載例】シフト記号表（勤務時間帯）'!$C$6:$U$35,19,FALSE))</f>
        <v>7</v>
      </c>
      <c r="Z24" s="140">
        <f>IF(Z22="","",VLOOKUP(Z22,'【記載例】シフト記号表（勤務時間帯）'!$C$6:$U$35,19,FALSE))</f>
        <v>7</v>
      </c>
      <c r="AA24" s="141">
        <f>IF(AA22="","",VLOOKUP(AA22,'【記載例】シフト記号表（勤務時間帯）'!$C$6:$U$35,19,FALSE))</f>
        <v>7</v>
      </c>
      <c r="AB24" s="141" t="str">
        <f>IF(AB22="","",VLOOKUP(AB22,'【記載例】シフト記号表（勤務時間帯）'!$C$6:$U$35,19,FALSE))</f>
        <v/>
      </c>
      <c r="AC24" s="141">
        <f>IF(AC22="","",VLOOKUP(AC22,'【記載例】シフト記号表（勤務時間帯）'!$C$6:$U$35,19,FALSE))</f>
        <v>7</v>
      </c>
      <c r="AD24" s="141">
        <f>IF(AD22="","",VLOOKUP(AD22,'【記載例】シフト記号表（勤務時間帯）'!$C$6:$U$35,19,FALSE))</f>
        <v>7</v>
      </c>
      <c r="AE24" s="141" t="str">
        <f>IF(AE22="","",VLOOKUP(AE22,'【記載例】シフト記号表（勤務時間帯）'!$C$6:$U$35,19,FALSE))</f>
        <v/>
      </c>
      <c r="AF24" s="142">
        <f>IF(AF22="","",VLOOKUP(AF22,'【記載例】シフト記号表（勤務時間帯）'!$C$6:$U$35,19,FALSE))</f>
        <v>7</v>
      </c>
      <c r="AG24" s="140">
        <f>IF(AG22="","",VLOOKUP(AG22,'【記載例】シフト記号表（勤務時間帯）'!$C$6:$U$35,19,FALSE))</f>
        <v>7</v>
      </c>
      <c r="AH24" s="141">
        <f>IF(AH22="","",VLOOKUP(AH22,'【記載例】シフト記号表（勤務時間帯）'!$C$6:$U$35,19,FALSE))</f>
        <v>7</v>
      </c>
      <c r="AI24" s="141" t="str">
        <f>IF(AI22="","",VLOOKUP(AI22,'【記載例】シフト記号表（勤務時間帯）'!$C$6:$U$35,19,FALSE))</f>
        <v/>
      </c>
      <c r="AJ24" s="141">
        <f>IF(AJ22="","",VLOOKUP(AJ22,'【記載例】シフト記号表（勤務時間帯）'!$C$6:$U$35,19,FALSE))</f>
        <v>7</v>
      </c>
      <c r="AK24" s="141">
        <f>IF(AK22="","",VLOOKUP(AK22,'【記載例】シフト記号表（勤務時間帯）'!$C$6:$U$35,19,FALSE))</f>
        <v>7</v>
      </c>
      <c r="AL24" s="141" t="str">
        <f>IF(AL22="","",VLOOKUP(AL22,'【記載例】シフト記号表（勤務時間帯）'!$C$6:$U$35,19,FALSE))</f>
        <v/>
      </c>
      <c r="AM24" s="142">
        <f>IF(AM22="","",VLOOKUP(AM22,'【記載例】シフト記号表（勤務時間帯）'!$C$6:$U$35,19,FALSE))</f>
        <v>7</v>
      </c>
      <c r="AN24" s="140">
        <f>IF(AN22="","",VLOOKUP(AN22,'【記載例】シフト記号表（勤務時間帯）'!$C$6:$U$35,19,FALSE))</f>
        <v>7</v>
      </c>
      <c r="AO24" s="141">
        <f>IF(AO22="","",VLOOKUP(AO22,'【記載例】シフト記号表（勤務時間帯）'!$C$6:$U$35,19,FALSE))</f>
        <v>7</v>
      </c>
      <c r="AP24" s="141" t="str">
        <f>IF(AP22="","",VLOOKUP(AP22,'【記載例】シフト記号表（勤務時間帯）'!$C$6:$U$35,19,FALSE))</f>
        <v/>
      </c>
      <c r="AQ24" s="141">
        <f>IF(AQ22="","",VLOOKUP(AQ22,'【記載例】シフト記号表（勤務時間帯）'!$C$6:$U$35,19,FALSE))</f>
        <v>7</v>
      </c>
      <c r="AR24" s="141">
        <f>IF(AR22="","",VLOOKUP(AR22,'【記載例】シフト記号表（勤務時間帯）'!$C$6:$U$35,19,FALSE))</f>
        <v>7</v>
      </c>
      <c r="AS24" s="141" t="str">
        <f>IF(AS22="","",VLOOKUP(AS22,'【記載例】シフト記号表（勤務時間帯）'!$C$6:$U$35,19,FALSE))</f>
        <v/>
      </c>
      <c r="AT24" s="142">
        <f>IF(AT22="","",VLOOKUP(AT22,'【記載例】シフト記号表（勤務時間帯）'!$C$6:$U$35,19,FALSE))</f>
        <v>7</v>
      </c>
      <c r="AU24" s="140" t="str">
        <f>IF(AU22="","",VLOOKUP(AU22,'【記載例】シフト記号表（勤務時間帯）'!$C$6:$U$35,19,FALSE))</f>
        <v/>
      </c>
      <c r="AV24" s="141" t="str">
        <f>IF(AV22="","",VLOOKUP(AV22,'【記載例】シフト記号表（勤務時間帯）'!$C$6:$U$35,19,FALSE))</f>
        <v/>
      </c>
      <c r="AW24" s="141" t="str">
        <f>IF(AW22="","",VLOOKUP(AW22,'【記載例】シフト記号表（勤務時間帯）'!$C$6:$U$35,19,FALSE))</f>
        <v/>
      </c>
      <c r="AX24" s="869">
        <f>IF($BB$3="４週",SUM(S24:AT24),IF($BB$3="暦月",SUM(S24:AW24),""))</f>
        <v>140</v>
      </c>
      <c r="AY24" s="870"/>
      <c r="AZ24" s="871">
        <f>IF($BB$3="４週",AX24/4,IF($BB$3="暦月",【記載例】地密通所!AX24/(【記載例】地密通所!$BB$8/7),""))</f>
        <v>35</v>
      </c>
      <c r="BA24" s="872"/>
      <c r="BB24" s="892"/>
      <c r="BC24" s="893"/>
      <c r="BD24" s="893"/>
      <c r="BE24" s="893"/>
      <c r="BF24" s="894"/>
    </row>
    <row r="25" spans="2:58" ht="20.25" customHeight="1">
      <c r="B25" s="898">
        <f>B22+1</f>
        <v>2</v>
      </c>
      <c r="C25" s="915" t="s">
        <v>153</v>
      </c>
      <c r="D25" s="916"/>
      <c r="E25" s="917"/>
      <c r="F25" s="143"/>
      <c r="G25" s="819" t="s">
        <v>145</v>
      </c>
      <c r="H25" s="822" t="s">
        <v>154</v>
      </c>
      <c r="I25" s="823"/>
      <c r="J25" s="823"/>
      <c r="K25" s="824"/>
      <c r="L25" s="826" t="s">
        <v>155</v>
      </c>
      <c r="M25" s="827"/>
      <c r="N25" s="827"/>
      <c r="O25" s="828"/>
      <c r="P25" s="835" t="s">
        <v>148</v>
      </c>
      <c r="Q25" s="836"/>
      <c r="R25" s="837"/>
      <c r="S25" s="132"/>
      <c r="T25" s="133" t="s">
        <v>149</v>
      </c>
      <c r="U25" s="133" t="s">
        <v>149</v>
      </c>
      <c r="V25" s="133" t="s">
        <v>149</v>
      </c>
      <c r="W25" s="133" t="s">
        <v>149</v>
      </c>
      <c r="X25" s="133" t="s">
        <v>149</v>
      </c>
      <c r="Y25" s="134"/>
      <c r="Z25" s="132"/>
      <c r="AA25" s="133" t="s">
        <v>149</v>
      </c>
      <c r="AB25" s="133" t="s">
        <v>149</v>
      </c>
      <c r="AC25" s="133" t="s">
        <v>149</v>
      </c>
      <c r="AD25" s="133" t="s">
        <v>149</v>
      </c>
      <c r="AE25" s="133" t="s">
        <v>149</v>
      </c>
      <c r="AF25" s="134"/>
      <c r="AG25" s="132"/>
      <c r="AH25" s="133" t="s">
        <v>149</v>
      </c>
      <c r="AI25" s="133" t="s">
        <v>149</v>
      </c>
      <c r="AJ25" s="133" t="s">
        <v>149</v>
      </c>
      <c r="AK25" s="133" t="s">
        <v>149</v>
      </c>
      <c r="AL25" s="133" t="s">
        <v>149</v>
      </c>
      <c r="AM25" s="134"/>
      <c r="AN25" s="132"/>
      <c r="AO25" s="133" t="s">
        <v>149</v>
      </c>
      <c r="AP25" s="133" t="s">
        <v>149</v>
      </c>
      <c r="AQ25" s="133" t="s">
        <v>149</v>
      </c>
      <c r="AR25" s="133" t="s">
        <v>149</v>
      </c>
      <c r="AS25" s="133" t="s">
        <v>149</v>
      </c>
      <c r="AT25" s="134"/>
      <c r="AU25" s="132"/>
      <c r="AV25" s="133"/>
      <c r="AW25" s="133"/>
      <c r="AX25" s="850"/>
      <c r="AY25" s="851"/>
      <c r="AZ25" s="852"/>
      <c r="BA25" s="853"/>
      <c r="BB25" s="886"/>
      <c r="BC25" s="887"/>
      <c r="BD25" s="887"/>
      <c r="BE25" s="887"/>
      <c r="BF25" s="888"/>
    </row>
    <row r="26" spans="2:58" ht="20.25" customHeight="1">
      <c r="B26" s="898"/>
      <c r="C26" s="918"/>
      <c r="D26" s="919"/>
      <c r="E26" s="920"/>
      <c r="F26" s="135"/>
      <c r="G26" s="820"/>
      <c r="H26" s="825"/>
      <c r="I26" s="823"/>
      <c r="J26" s="823"/>
      <c r="K26" s="824"/>
      <c r="L26" s="829"/>
      <c r="M26" s="830"/>
      <c r="N26" s="830"/>
      <c r="O26" s="831"/>
      <c r="P26" s="859" t="s">
        <v>151</v>
      </c>
      <c r="Q26" s="860"/>
      <c r="R26" s="861"/>
      <c r="S26" s="136" t="str">
        <f>IF(S25="","",VLOOKUP(S25,'【記載例】シフト記号表（勤務時間帯）'!$C$6:$K$35,9,FALSE))</f>
        <v/>
      </c>
      <c r="T26" s="137">
        <f>IF(T25="","",VLOOKUP(T25,'【記載例】シフト記号表（勤務時間帯）'!$C$6:$K$35,9,FALSE))</f>
        <v>8</v>
      </c>
      <c r="U26" s="137">
        <f>IF(U25="","",VLOOKUP(U25,'【記載例】シフト記号表（勤務時間帯）'!$C$6:$K$35,9,FALSE))</f>
        <v>8</v>
      </c>
      <c r="V26" s="137">
        <f>IF(V25="","",VLOOKUP(V25,'【記載例】シフト記号表（勤務時間帯）'!$C$6:$K$35,9,FALSE))</f>
        <v>8</v>
      </c>
      <c r="W26" s="137">
        <f>IF(W25="","",VLOOKUP(W25,'【記載例】シフト記号表（勤務時間帯）'!$C$6:$K$35,9,FALSE))</f>
        <v>8</v>
      </c>
      <c r="X26" s="137">
        <f>IF(X25="","",VLOOKUP(X25,'【記載例】シフト記号表（勤務時間帯）'!$C$6:$K$35,9,FALSE))</f>
        <v>8</v>
      </c>
      <c r="Y26" s="138" t="str">
        <f>IF(Y25="","",VLOOKUP(Y25,'【記載例】シフト記号表（勤務時間帯）'!$C$6:$K$35,9,FALSE))</f>
        <v/>
      </c>
      <c r="Z26" s="136" t="str">
        <f>IF(Z25="","",VLOOKUP(Z25,'【記載例】シフト記号表（勤務時間帯）'!$C$6:$K$35,9,FALSE))</f>
        <v/>
      </c>
      <c r="AA26" s="137">
        <f>IF(AA25="","",VLOOKUP(AA25,'【記載例】シフト記号表（勤務時間帯）'!$C$6:$K$35,9,FALSE))</f>
        <v>8</v>
      </c>
      <c r="AB26" s="137">
        <f>IF(AB25="","",VLOOKUP(AB25,'【記載例】シフト記号表（勤務時間帯）'!$C$6:$K$35,9,FALSE))</f>
        <v>8</v>
      </c>
      <c r="AC26" s="137">
        <f>IF(AC25="","",VLOOKUP(AC25,'【記載例】シフト記号表（勤務時間帯）'!$C$6:$K$35,9,FALSE))</f>
        <v>8</v>
      </c>
      <c r="AD26" s="137">
        <f>IF(AD25="","",VLOOKUP(AD25,'【記載例】シフト記号表（勤務時間帯）'!$C$6:$K$35,9,FALSE))</f>
        <v>8</v>
      </c>
      <c r="AE26" s="137">
        <f>IF(AE25="","",VLOOKUP(AE25,'【記載例】シフト記号表（勤務時間帯）'!$C$6:$K$35,9,FALSE))</f>
        <v>8</v>
      </c>
      <c r="AF26" s="138" t="str">
        <f>IF(AF25="","",VLOOKUP(AF25,'【記載例】シフト記号表（勤務時間帯）'!$C$6:$K$35,9,FALSE))</f>
        <v/>
      </c>
      <c r="AG26" s="136" t="str">
        <f>IF(AG25="","",VLOOKUP(AG25,'【記載例】シフト記号表（勤務時間帯）'!$C$6:$K$35,9,FALSE))</f>
        <v/>
      </c>
      <c r="AH26" s="137">
        <f>IF(AH25="","",VLOOKUP(AH25,'【記載例】シフト記号表（勤務時間帯）'!$C$6:$K$35,9,FALSE))</f>
        <v>8</v>
      </c>
      <c r="AI26" s="137">
        <f>IF(AI25="","",VLOOKUP(AI25,'【記載例】シフト記号表（勤務時間帯）'!$C$6:$K$35,9,FALSE))</f>
        <v>8</v>
      </c>
      <c r="AJ26" s="137">
        <f>IF(AJ25="","",VLOOKUP(AJ25,'【記載例】シフト記号表（勤務時間帯）'!$C$6:$K$35,9,FALSE))</f>
        <v>8</v>
      </c>
      <c r="AK26" s="137">
        <f>IF(AK25="","",VLOOKUP(AK25,'【記載例】シフト記号表（勤務時間帯）'!$C$6:$K$35,9,FALSE))</f>
        <v>8</v>
      </c>
      <c r="AL26" s="137">
        <f>IF(AL25="","",VLOOKUP(AL25,'【記載例】シフト記号表（勤務時間帯）'!$C$6:$K$35,9,FALSE))</f>
        <v>8</v>
      </c>
      <c r="AM26" s="138" t="str">
        <f>IF(AM25="","",VLOOKUP(AM25,'【記載例】シフト記号表（勤務時間帯）'!$C$6:$K$35,9,FALSE))</f>
        <v/>
      </c>
      <c r="AN26" s="136" t="str">
        <f>IF(AN25="","",VLOOKUP(AN25,'【記載例】シフト記号表（勤務時間帯）'!$C$6:$K$35,9,FALSE))</f>
        <v/>
      </c>
      <c r="AO26" s="137">
        <f>IF(AO25="","",VLOOKUP(AO25,'【記載例】シフト記号表（勤務時間帯）'!$C$6:$K$35,9,FALSE))</f>
        <v>8</v>
      </c>
      <c r="AP26" s="137">
        <f>IF(AP25="","",VLOOKUP(AP25,'【記載例】シフト記号表（勤務時間帯）'!$C$6:$K$35,9,FALSE))</f>
        <v>8</v>
      </c>
      <c r="AQ26" s="137">
        <f>IF(AQ25="","",VLOOKUP(AQ25,'【記載例】シフト記号表（勤務時間帯）'!$C$6:$K$35,9,FALSE))</f>
        <v>8</v>
      </c>
      <c r="AR26" s="137">
        <f>IF(AR25="","",VLOOKUP(AR25,'【記載例】シフト記号表（勤務時間帯）'!$C$6:$K$35,9,FALSE))</f>
        <v>8</v>
      </c>
      <c r="AS26" s="137">
        <f>IF(AS25="","",VLOOKUP(AS25,'【記載例】シフト記号表（勤務時間帯）'!$C$6:$K$35,9,FALSE))</f>
        <v>8</v>
      </c>
      <c r="AT26" s="138" t="str">
        <f>IF(AT25="","",VLOOKUP(AT25,'【記載例】シフト記号表（勤務時間帯）'!$C$6:$K$35,9,FALSE))</f>
        <v/>
      </c>
      <c r="AU26" s="136" t="str">
        <f>IF(AU25="","",VLOOKUP(AU25,'【記載例】シフト記号表（勤務時間帯）'!$C$6:$K$35,9,FALSE))</f>
        <v/>
      </c>
      <c r="AV26" s="137" t="str">
        <f>IF(AV25="","",VLOOKUP(AV25,'【記載例】シフト記号表（勤務時間帯）'!$C$6:$K$35,9,FALSE))</f>
        <v/>
      </c>
      <c r="AW26" s="137" t="str">
        <f>IF(AW25="","",VLOOKUP(AW25,'【記載例】シフト記号表（勤務時間帯）'!$C$6:$K$35,9,FALSE))</f>
        <v/>
      </c>
      <c r="AX26" s="862">
        <f>IF($BB$3="４週",SUM(S26:AT26),IF($BB$3="暦月",SUM(S26:AW26),""))</f>
        <v>160</v>
      </c>
      <c r="AY26" s="863"/>
      <c r="AZ26" s="864">
        <f>IF($BB$3="４週",AX26/4,IF($BB$3="暦月",【記載例】地密通所!AX26/(【記載例】地密通所!$BB$8/7),""))</f>
        <v>40</v>
      </c>
      <c r="BA26" s="865"/>
      <c r="BB26" s="889"/>
      <c r="BC26" s="890"/>
      <c r="BD26" s="890"/>
      <c r="BE26" s="890"/>
      <c r="BF26" s="891"/>
    </row>
    <row r="27" spans="2:58" ht="20.25" customHeight="1">
      <c r="B27" s="898"/>
      <c r="C27" s="921"/>
      <c r="D27" s="922"/>
      <c r="E27" s="923"/>
      <c r="F27" s="135" t="str">
        <f>C25</f>
        <v>生活相談員</v>
      </c>
      <c r="G27" s="821"/>
      <c r="H27" s="825"/>
      <c r="I27" s="823"/>
      <c r="J27" s="823"/>
      <c r="K27" s="824"/>
      <c r="L27" s="832"/>
      <c r="M27" s="833"/>
      <c r="N27" s="833"/>
      <c r="O27" s="834"/>
      <c r="P27" s="895" t="s">
        <v>152</v>
      </c>
      <c r="Q27" s="896"/>
      <c r="R27" s="897"/>
      <c r="S27" s="140" t="str">
        <f>IF(S25="","",VLOOKUP(S25,'【記載例】シフト記号表（勤務時間帯）'!$C$6:$U$35,19,FALSE))</f>
        <v/>
      </c>
      <c r="T27" s="141">
        <f>IF(T25="","",VLOOKUP(T25,'【記載例】シフト記号表（勤務時間帯）'!$C$6:$U$35,19,FALSE))</f>
        <v>7</v>
      </c>
      <c r="U27" s="141">
        <f>IF(U25="","",VLOOKUP(U25,'【記載例】シフト記号表（勤務時間帯）'!$C$6:$U$35,19,FALSE))</f>
        <v>7</v>
      </c>
      <c r="V27" s="141">
        <f>IF(V25="","",VLOOKUP(V25,'【記載例】シフト記号表（勤務時間帯）'!$C$6:$U$35,19,FALSE))</f>
        <v>7</v>
      </c>
      <c r="W27" s="141">
        <f>IF(W25="","",VLOOKUP(W25,'【記載例】シフト記号表（勤務時間帯）'!$C$6:$U$35,19,FALSE))</f>
        <v>7</v>
      </c>
      <c r="X27" s="141">
        <f>IF(X25="","",VLOOKUP(X25,'【記載例】シフト記号表（勤務時間帯）'!$C$6:$U$35,19,FALSE))</f>
        <v>7</v>
      </c>
      <c r="Y27" s="142" t="str">
        <f>IF(Y25="","",VLOOKUP(Y25,'【記載例】シフト記号表（勤務時間帯）'!$C$6:$U$35,19,FALSE))</f>
        <v/>
      </c>
      <c r="Z27" s="140" t="str">
        <f>IF(Z25="","",VLOOKUP(Z25,'【記載例】シフト記号表（勤務時間帯）'!$C$6:$U$35,19,FALSE))</f>
        <v/>
      </c>
      <c r="AA27" s="141">
        <f>IF(AA25="","",VLOOKUP(AA25,'【記載例】シフト記号表（勤務時間帯）'!$C$6:$U$35,19,FALSE))</f>
        <v>7</v>
      </c>
      <c r="AB27" s="141">
        <f>IF(AB25="","",VLOOKUP(AB25,'【記載例】シフト記号表（勤務時間帯）'!$C$6:$U$35,19,FALSE))</f>
        <v>7</v>
      </c>
      <c r="AC27" s="141">
        <f>IF(AC25="","",VLOOKUP(AC25,'【記載例】シフト記号表（勤務時間帯）'!$C$6:$U$35,19,FALSE))</f>
        <v>7</v>
      </c>
      <c r="AD27" s="141">
        <f>IF(AD25="","",VLOOKUP(AD25,'【記載例】シフト記号表（勤務時間帯）'!$C$6:$U$35,19,FALSE))</f>
        <v>7</v>
      </c>
      <c r="AE27" s="141">
        <f>IF(AE25="","",VLOOKUP(AE25,'【記載例】シフト記号表（勤務時間帯）'!$C$6:$U$35,19,FALSE))</f>
        <v>7</v>
      </c>
      <c r="AF27" s="142" t="str">
        <f>IF(AF25="","",VLOOKUP(AF25,'【記載例】シフト記号表（勤務時間帯）'!$C$6:$U$35,19,FALSE))</f>
        <v/>
      </c>
      <c r="AG27" s="140" t="str">
        <f>IF(AG25="","",VLOOKUP(AG25,'【記載例】シフト記号表（勤務時間帯）'!$C$6:$U$35,19,FALSE))</f>
        <v/>
      </c>
      <c r="AH27" s="141">
        <f>IF(AH25="","",VLOOKUP(AH25,'【記載例】シフト記号表（勤務時間帯）'!$C$6:$U$35,19,FALSE))</f>
        <v>7</v>
      </c>
      <c r="AI27" s="141">
        <f>IF(AI25="","",VLOOKUP(AI25,'【記載例】シフト記号表（勤務時間帯）'!$C$6:$U$35,19,FALSE))</f>
        <v>7</v>
      </c>
      <c r="AJ27" s="141">
        <f>IF(AJ25="","",VLOOKUP(AJ25,'【記載例】シフト記号表（勤務時間帯）'!$C$6:$U$35,19,FALSE))</f>
        <v>7</v>
      </c>
      <c r="AK27" s="141">
        <f>IF(AK25="","",VLOOKUP(AK25,'【記載例】シフト記号表（勤務時間帯）'!$C$6:$U$35,19,FALSE))</f>
        <v>7</v>
      </c>
      <c r="AL27" s="141">
        <f>IF(AL25="","",VLOOKUP(AL25,'【記載例】シフト記号表（勤務時間帯）'!$C$6:$U$35,19,FALSE))</f>
        <v>7</v>
      </c>
      <c r="AM27" s="142" t="str">
        <f>IF(AM25="","",VLOOKUP(AM25,'【記載例】シフト記号表（勤務時間帯）'!$C$6:$U$35,19,FALSE))</f>
        <v/>
      </c>
      <c r="AN27" s="140" t="str">
        <f>IF(AN25="","",VLOOKUP(AN25,'【記載例】シフト記号表（勤務時間帯）'!$C$6:$U$35,19,FALSE))</f>
        <v/>
      </c>
      <c r="AO27" s="141">
        <f>IF(AO25="","",VLOOKUP(AO25,'【記載例】シフト記号表（勤務時間帯）'!$C$6:$U$35,19,FALSE))</f>
        <v>7</v>
      </c>
      <c r="AP27" s="141">
        <f>IF(AP25="","",VLOOKUP(AP25,'【記載例】シフト記号表（勤務時間帯）'!$C$6:$U$35,19,FALSE))</f>
        <v>7</v>
      </c>
      <c r="AQ27" s="141">
        <f>IF(AQ25="","",VLOOKUP(AQ25,'【記載例】シフト記号表（勤務時間帯）'!$C$6:$U$35,19,FALSE))</f>
        <v>7</v>
      </c>
      <c r="AR27" s="141">
        <f>IF(AR25="","",VLOOKUP(AR25,'【記載例】シフト記号表（勤務時間帯）'!$C$6:$U$35,19,FALSE))</f>
        <v>7</v>
      </c>
      <c r="AS27" s="141">
        <f>IF(AS25="","",VLOOKUP(AS25,'【記載例】シフト記号表（勤務時間帯）'!$C$6:$U$35,19,FALSE))</f>
        <v>7</v>
      </c>
      <c r="AT27" s="142" t="str">
        <f>IF(AT25="","",VLOOKUP(AT25,'【記載例】シフト記号表（勤務時間帯）'!$C$6:$U$35,19,FALSE))</f>
        <v/>
      </c>
      <c r="AU27" s="140" t="str">
        <f>IF(AU25="","",VLOOKUP(AU25,'【記載例】シフト記号表（勤務時間帯）'!$C$6:$U$35,19,FALSE))</f>
        <v/>
      </c>
      <c r="AV27" s="141" t="str">
        <f>IF(AV25="","",VLOOKUP(AV25,'【記載例】シフト記号表（勤務時間帯）'!$C$6:$U$35,19,FALSE))</f>
        <v/>
      </c>
      <c r="AW27" s="141" t="str">
        <f>IF(AW25="","",VLOOKUP(AW25,'【記載例】シフト記号表（勤務時間帯）'!$C$6:$U$35,19,FALSE))</f>
        <v/>
      </c>
      <c r="AX27" s="869">
        <f>IF($BB$3="４週",SUM(S27:AT27),IF($BB$3="暦月",SUM(S27:AW27),""))</f>
        <v>140</v>
      </c>
      <c r="AY27" s="870"/>
      <c r="AZ27" s="871">
        <f>IF($BB$3="４週",AX27/4,IF($BB$3="暦月",【記載例】地密通所!AX27/(【記載例】地密通所!$BB$8/7),""))</f>
        <v>35</v>
      </c>
      <c r="BA27" s="872"/>
      <c r="BB27" s="892"/>
      <c r="BC27" s="893"/>
      <c r="BD27" s="893"/>
      <c r="BE27" s="893"/>
      <c r="BF27" s="894"/>
    </row>
    <row r="28" spans="2:58" ht="20.25" customHeight="1">
      <c r="B28" s="898">
        <f>B25+1</f>
        <v>3</v>
      </c>
      <c r="C28" s="900" t="s">
        <v>153</v>
      </c>
      <c r="D28" s="901"/>
      <c r="E28" s="902"/>
      <c r="F28" s="143"/>
      <c r="G28" s="819" t="s">
        <v>156</v>
      </c>
      <c r="H28" s="822" t="s">
        <v>157</v>
      </c>
      <c r="I28" s="823"/>
      <c r="J28" s="823"/>
      <c r="K28" s="824"/>
      <c r="L28" s="826" t="s">
        <v>158</v>
      </c>
      <c r="M28" s="827"/>
      <c r="N28" s="827"/>
      <c r="O28" s="828"/>
      <c r="P28" s="835" t="s">
        <v>148</v>
      </c>
      <c r="Q28" s="836"/>
      <c r="R28" s="837"/>
      <c r="S28" s="132" t="s">
        <v>149</v>
      </c>
      <c r="T28" s="133"/>
      <c r="U28" s="133"/>
      <c r="V28" s="133"/>
      <c r="W28" s="133"/>
      <c r="X28" s="133"/>
      <c r="Y28" s="134" t="s">
        <v>149</v>
      </c>
      <c r="Z28" s="132" t="s">
        <v>149</v>
      </c>
      <c r="AA28" s="133"/>
      <c r="AB28" s="133"/>
      <c r="AC28" s="133"/>
      <c r="AD28" s="133"/>
      <c r="AE28" s="133"/>
      <c r="AF28" s="134" t="s">
        <v>149</v>
      </c>
      <c r="AG28" s="132" t="s">
        <v>149</v>
      </c>
      <c r="AH28" s="133"/>
      <c r="AI28" s="133"/>
      <c r="AJ28" s="133"/>
      <c r="AK28" s="133"/>
      <c r="AL28" s="133"/>
      <c r="AM28" s="134" t="s">
        <v>149</v>
      </c>
      <c r="AN28" s="132" t="s">
        <v>149</v>
      </c>
      <c r="AO28" s="133"/>
      <c r="AP28" s="133"/>
      <c r="AQ28" s="133"/>
      <c r="AR28" s="133"/>
      <c r="AS28" s="133"/>
      <c r="AT28" s="134" t="s">
        <v>149</v>
      </c>
      <c r="AU28" s="132"/>
      <c r="AV28" s="133"/>
      <c r="AW28" s="133"/>
      <c r="AX28" s="850"/>
      <c r="AY28" s="851"/>
      <c r="AZ28" s="852"/>
      <c r="BA28" s="853"/>
      <c r="BB28" s="886" t="s">
        <v>159</v>
      </c>
      <c r="BC28" s="887"/>
      <c r="BD28" s="887"/>
      <c r="BE28" s="887"/>
      <c r="BF28" s="888"/>
    </row>
    <row r="29" spans="2:58" ht="20.25" customHeight="1">
      <c r="B29" s="898"/>
      <c r="C29" s="903"/>
      <c r="D29" s="904"/>
      <c r="E29" s="905"/>
      <c r="F29" s="135"/>
      <c r="G29" s="820"/>
      <c r="H29" s="825"/>
      <c r="I29" s="823"/>
      <c r="J29" s="823"/>
      <c r="K29" s="824"/>
      <c r="L29" s="829"/>
      <c r="M29" s="830"/>
      <c r="N29" s="830"/>
      <c r="O29" s="831"/>
      <c r="P29" s="859" t="s">
        <v>151</v>
      </c>
      <c r="Q29" s="860"/>
      <c r="R29" s="861"/>
      <c r="S29" s="136">
        <f>IF(S28="","",VLOOKUP(S28,'【記載例】シフト記号表（勤務時間帯）'!$C$6:$K$35,9,FALSE))</f>
        <v>8</v>
      </c>
      <c r="T29" s="137" t="str">
        <f>IF(T28="","",VLOOKUP(T28,'【記載例】シフト記号表（勤務時間帯）'!$C$6:$K$35,9,FALSE))</f>
        <v/>
      </c>
      <c r="U29" s="137" t="str">
        <f>IF(U28="","",VLOOKUP(U28,'【記載例】シフト記号表（勤務時間帯）'!$C$6:$K$35,9,FALSE))</f>
        <v/>
      </c>
      <c r="V29" s="137" t="str">
        <f>IF(V28="","",VLOOKUP(V28,'【記載例】シフト記号表（勤務時間帯）'!$C$6:$K$35,9,FALSE))</f>
        <v/>
      </c>
      <c r="W29" s="137" t="str">
        <f>IF(W28="","",VLOOKUP(W28,'【記載例】シフト記号表（勤務時間帯）'!$C$6:$K$35,9,FALSE))</f>
        <v/>
      </c>
      <c r="X29" s="137" t="str">
        <f>IF(X28="","",VLOOKUP(X28,'【記載例】シフト記号表（勤務時間帯）'!$C$6:$K$35,9,FALSE))</f>
        <v/>
      </c>
      <c r="Y29" s="138">
        <f>IF(Y28="","",VLOOKUP(Y28,'【記載例】シフト記号表（勤務時間帯）'!$C$6:$K$35,9,FALSE))</f>
        <v>8</v>
      </c>
      <c r="Z29" s="136">
        <f>IF(Z28="","",VLOOKUP(Z28,'【記載例】シフト記号表（勤務時間帯）'!$C$6:$K$35,9,FALSE))</f>
        <v>8</v>
      </c>
      <c r="AA29" s="137" t="str">
        <f>IF(AA28="","",VLOOKUP(AA28,'【記載例】シフト記号表（勤務時間帯）'!$C$6:$K$35,9,FALSE))</f>
        <v/>
      </c>
      <c r="AB29" s="137" t="str">
        <f>IF(AB28="","",VLOOKUP(AB28,'【記載例】シフト記号表（勤務時間帯）'!$C$6:$K$35,9,FALSE))</f>
        <v/>
      </c>
      <c r="AC29" s="137" t="str">
        <f>IF(AC28="","",VLOOKUP(AC28,'【記載例】シフト記号表（勤務時間帯）'!$C$6:$K$35,9,FALSE))</f>
        <v/>
      </c>
      <c r="AD29" s="137" t="str">
        <f>IF(AD28="","",VLOOKUP(AD28,'【記載例】シフト記号表（勤務時間帯）'!$C$6:$K$35,9,FALSE))</f>
        <v/>
      </c>
      <c r="AE29" s="137" t="str">
        <f>IF(AE28="","",VLOOKUP(AE28,'【記載例】シフト記号表（勤務時間帯）'!$C$6:$K$35,9,FALSE))</f>
        <v/>
      </c>
      <c r="AF29" s="138">
        <f>IF(AF28="","",VLOOKUP(AF28,'【記載例】シフト記号表（勤務時間帯）'!$C$6:$K$35,9,FALSE))</f>
        <v>8</v>
      </c>
      <c r="AG29" s="136">
        <f>IF(AG28="","",VLOOKUP(AG28,'【記載例】シフト記号表（勤務時間帯）'!$C$6:$K$35,9,FALSE))</f>
        <v>8</v>
      </c>
      <c r="AH29" s="137" t="str">
        <f>IF(AH28="","",VLOOKUP(AH28,'【記載例】シフト記号表（勤務時間帯）'!$C$6:$K$35,9,FALSE))</f>
        <v/>
      </c>
      <c r="AI29" s="137" t="str">
        <f>IF(AI28="","",VLOOKUP(AI28,'【記載例】シフト記号表（勤務時間帯）'!$C$6:$K$35,9,FALSE))</f>
        <v/>
      </c>
      <c r="AJ29" s="137" t="str">
        <f>IF(AJ28="","",VLOOKUP(AJ28,'【記載例】シフト記号表（勤務時間帯）'!$C$6:$K$35,9,FALSE))</f>
        <v/>
      </c>
      <c r="AK29" s="137" t="str">
        <f>IF(AK28="","",VLOOKUP(AK28,'【記載例】シフト記号表（勤務時間帯）'!$C$6:$K$35,9,FALSE))</f>
        <v/>
      </c>
      <c r="AL29" s="137" t="str">
        <f>IF(AL28="","",VLOOKUP(AL28,'【記載例】シフト記号表（勤務時間帯）'!$C$6:$K$35,9,FALSE))</f>
        <v/>
      </c>
      <c r="AM29" s="138">
        <f>IF(AM28="","",VLOOKUP(AM28,'【記載例】シフト記号表（勤務時間帯）'!$C$6:$K$35,9,FALSE))</f>
        <v>8</v>
      </c>
      <c r="AN29" s="136">
        <f>IF(AN28="","",VLOOKUP(AN28,'【記載例】シフト記号表（勤務時間帯）'!$C$6:$K$35,9,FALSE))</f>
        <v>8</v>
      </c>
      <c r="AO29" s="137" t="str">
        <f>IF(AO28="","",VLOOKUP(AO28,'【記載例】シフト記号表（勤務時間帯）'!$C$6:$K$35,9,FALSE))</f>
        <v/>
      </c>
      <c r="AP29" s="137" t="str">
        <f>IF(AP28="","",VLOOKUP(AP28,'【記載例】シフト記号表（勤務時間帯）'!$C$6:$K$35,9,FALSE))</f>
        <v/>
      </c>
      <c r="AQ29" s="137" t="str">
        <f>IF(AQ28="","",VLOOKUP(AQ28,'【記載例】シフト記号表（勤務時間帯）'!$C$6:$K$35,9,FALSE))</f>
        <v/>
      </c>
      <c r="AR29" s="137" t="str">
        <f>IF(AR28="","",VLOOKUP(AR28,'【記載例】シフト記号表（勤務時間帯）'!$C$6:$K$35,9,FALSE))</f>
        <v/>
      </c>
      <c r="AS29" s="137" t="str">
        <f>IF(AS28="","",VLOOKUP(AS28,'【記載例】シフト記号表（勤務時間帯）'!$C$6:$K$35,9,FALSE))</f>
        <v/>
      </c>
      <c r="AT29" s="138">
        <f>IF(AT28="","",VLOOKUP(AT28,'【記載例】シフト記号表（勤務時間帯）'!$C$6:$K$35,9,FALSE))</f>
        <v>8</v>
      </c>
      <c r="AU29" s="136" t="str">
        <f>IF(AU28="","",VLOOKUP(AU28,'【記載例】シフト記号表（勤務時間帯）'!$C$6:$K$35,9,FALSE))</f>
        <v/>
      </c>
      <c r="AV29" s="137" t="str">
        <f>IF(AV28="","",VLOOKUP(AV28,'【記載例】シフト記号表（勤務時間帯）'!$C$6:$K$35,9,FALSE))</f>
        <v/>
      </c>
      <c r="AW29" s="137" t="str">
        <f>IF(AW28="","",VLOOKUP(AW28,'【記載例】シフト記号表（勤務時間帯）'!$C$6:$K$35,9,FALSE))</f>
        <v/>
      </c>
      <c r="AX29" s="862">
        <f>IF($BB$3="４週",SUM(S29:AT29),IF($BB$3="暦月",SUM(S29:AW29),""))</f>
        <v>64</v>
      </c>
      <c r="AY29" s="863"/>
      <c r="AZ29" s="864">
        <f>IF($BB$3="４週",AX29/4,IF($BB$3="暦月",【記載例】地密通所!AX29/(【記載例】地密通所!$BB$8/7),""))</f>
        <v>16</v>
      </c>
      <c r="BA29" s="865"/>
      <c r="BB29" s="889"/>
      <c r="BC29" s="890"/>
      <c r="BD29" s="890"/>
      <c r="BE29" s="890"/>
      <c r="BF29" s="891"/>
    </row>
    <row r="30" spans="2:58" ht="20.25" customHeight="1">
      <c r="B30" s="898"/>
      <c r="C30" s="906"/>
      <c r="D30" s="907"/>
      <c r="E30" s="908"/>
      <c r="F30" s="135" t="str">
        <f>C28</f>
        <v>生活相談員</v>
      </c>
      <c r="G30" s="821"/>
      <c r="H30" s="825"/>
      <c r="I30" s="823"/>
      <c r="J30" s="823"/>
      <c r="K30" s="824"/>
      <c r="L30" s="832"/>
      <c r="M30" s="833"/>
      <c r="N30" s="833"/>
      <c r="O30" s="834"/>
      <c r="P30" s="895" t="s">
        <v>152</v>
      </c>
      <c r="Q30" s="896"/>
      <c r="R30" s="897"/>
      <c r="S30" s="140">
        <f>IF(S28="","",VLOOKUP(S28,'【記載例】シフト記号表（勤務時間帯）'!$C$6:$U$35,19,FALSE))</f>
        <v>7</v>
      </c>
      <c r="T30" s="141" t="str">
        <f>IF(T28="","",VLOOKUP(T28,'【記載例】シフト記号表（勤務時間帯）'!$C$6:$U$35,19,FALSE))</f>
        <v/>
      </c>
      <c r="U30" s="141" t="str">
        <f>IF(U28="","",VLOOKUP(U28,'【記載例】シフト記号表（勤務時間帯）'!$C$6:$U$35,19,FALSE))</f>
        <v/>
      </c>
      <c r="V30" s="141" t="str">
        <f>IF(V28="","",VLOOKUP(V28,'【記載例】シフト記号表（勤務時間帯）'!$C$6:$U$35,19,FALSE))</f>
        <v/>
      </c>
      <c r="W30" s="141" t="str">
        <f>IF(W28="","",VLOOKUP(W28,'【記載例】シフト記号表（勤務時間帯）'!$C$6:$U$35,19,FALSE))</f>
        <v/>
      </c>
      <c r="X30" s="141" t="str">
        <f>IF(X28="","",VLOOKUP(X28,'【記載例】シフト記号表（勤務時間帯）'!$C$6:$U$35,19,FALSE))</f>
        <v/>
      </c>
      <c r="Y30" s="142">
        <f>IF(Y28="","",VLOOKUP(Y28,'【記載例】シフト記号表（勤務時間帯）'!$C$6:$U$35,19,FALSE))</f>
        <v>7</v>
      </c>
      <c r="Z30" s="140">
        <f>IF(Z28="","",VLOOKUP(Z28,'【記載例】シフト記号表（勤務時間帯）'!$C$6:$U$35,19,FALSE))</f>
        <v>7</v>
      </c>
      <c r="AA30" s="141" t="str">
        <f>IF(AA28="","",VLOOKUP(AA28,'【記載例】シフト記号表（勤務時間帯）'!$C$6:$U$35,19,FALSE))</f>
        <v/>
      </c>
      <c r="AB30" s="141" t="str">
        <f>IF(AB28="","",VLOOKUP(AB28,'【記載例】シフト記号表（勤務時間帯）'!$C$6:$U$35,19,FALSE))</f>
        <v/>
      </c>
      <c r="AC30" s="141" t="str">
        <f>IF(AC28="","",VLOOKUP(AC28,'【記載例】シフト記号表（勤務時間帯）'!$C$6:$U$35,19,FALSE))</f>
        <v/>
      </c>
      <c r="AD30" s="141" t="str">
        <f>IF(AD28="","",VLOOKUP(AD28,'【記載例】シフト記号表（勤務時間帯）'!$C$6:$U$35,19,FALSE))</f>
        <v/>
      </c>
      <c r="AE30" s="141" t="str">
        <f>IF(AE28="","",VLOOKUP(AE28,'【記載例】シフト記号表（勤務時間帯）'!$C$6:$U$35,19,FALSE))</f>
        <v/>
      </c>
      <c r="AF30" s="142">
        <f>IF(AF28="","",VLOOKUP(AF28,'【記載例】シフト記号表（勤務時間帯）'!$C$6:$U$35,19,FALSE))</f>
        <v>7</v>
      </c>
      <c r="AG30" s="140">
        <f>IF(AG28="","",VLOOKUP(AG28,'【記載例】シフト記号表（勤務時間帯）'!$C$6:$U$35,19,FALSE))</f>
        <v>7</v>
      </c>
      <c r="AH30" s="141" t="str">
        <f>IF(AH28="","",VLOOKUP(AH28,'【記載例】シフト記号表（勤務時間帯）'!$C$6:$U$35,19,FALSE))</f>
        <v/>
      </c>
      <c r="AI30" s="141" t="str">
        <f>IF(AI28="","",VLOOKUP(AI28,'【記載例】シフト記号表（勤務時間帯）'!$C$6:$U$35,19,FALSE))</f>
        <v/>
      </c>
      <c r="AJ30" s="141" t="str">
        <f>IF(AJ28="","",VLOOKUP(AJ28,'【記載例】シフト記号表（勤務時間帯）'!$C$6:$U$35,19,FALSE))</f>
        <v/>
      </c>
      <c r="AK30" s="141" t="str">
        <f>IF(AK28="","",VLOOKUP(AK28,'【記載例】シフト記号表（勤務時間帯）'!$C$6:$U$35,19,FALSE))</f>
        <v/>
      </c>
      <c r="AL30" s="141" t="str">
        <f>IF(AL28="","",VLOOKUP(AL28,'【記載例】シフト記号表（勤務時間帯）'!$C$6:$U$35,19,FALSE))</f>
        <v/>
      </c>
      <c r="AM30" s="142">
        <f>IF(AM28="","",VLOOKUP(AM28,'【記載例】シフト記号表（勤務時間帯）'!$C$6:$U$35,19,FALSE))</f>
        <v>7</v>
      </c>
      <c r="AN30" s="140">
        <f>IF(AN28="","",VLOOKUP(AN28,'【記載例】シフト記号表（勤務時間帯）'!$C$6:$U$35,19,FALSE))</f>
        <v>7</v>
      </c>
      <c r="AO30" s="141" t="str">
        <f>IF(AO28="","",VLOOKUP(AO28,'【記載例】シフト記号表（勤務時間帯）'!$C$6:$U$35,19,FALSE))</f>
        <v/>
      </c>
      <c r="AP30" s="141" t="str">
        <f>IF(AP28="","",VLOOKUP(AP28,'【記載例】シフト記号表（勤務時間帯）'!$C$6:$U$35,19,FALSE))</f>
        <v/>
      </c>
      <c r="AQ30" s="141" t="str">
        <f>IF(AQ28="","",VLOOKUP(AQ28,'【記載例】シフト記号表（勤務時間帯）'!$C$6:$U$35,19,FALSE))</f>
        <v/>
      </c>
      <c r="AR30" s="141" t="str">
        <f>IF(AR28="","",VLOOKUP(AR28,'【記載例】シフト記号表（勤務時間帯）'!$C$6:$U$35,19,FALSE))</f>
        <v/>
      </c>
      <c r="AS30" s="141" t="str">
        <f>IF(AS28="","",VLOOKUP(AS28,'【記載例】シフト記号表（勤務時間帯）'!$C$6:$U$35,19,FALSE))</f>
        <v/>
      </c>
      <c r="AT30" s="142">
        <f>IF(AT28="","",VLOOKUP(AT28,'【記載例】シフト記号表（勤務時間帯）'!$C$6:$U$35,19,FALSE))</f>
        <v>7</v>
      </c>
      <c r="AU30" s="140" t="str">
        <f>IF(AU28="","",VLOOKUP(AU28,'【記載例】シフト記号表（勤務時間帯）'!$C$6:$U$35,19,FALSE))</f>
        <v/>
      </c>
      <c r="AV30" s="141" t="str">
        <f>IF(AV28="","",VLOOKUP(AV28,'【記載例】シフト記号表（勤務時間帯）'!$C$6:$U$35,19,FALSE))</f>
        <v/>
      </c>
      <c r="AW30" s="141" t="str">
        <f>IF(AW28="","",VLOOKUP(AW28,'【記載例】シフト記号表（勤務時間帯）'!$C$6:$U$35,19,FALSE))</f>
        <v/>
      </c>
      <c r="AX30" s="869">
        <f>IF($BB$3="４週",SUM(S30:AT30),IF($BB$3="暦月",SUM(S30:AW30),""))</f>
        <v>56</v>
      </c>
      <c r="AY30" s="870"/>
      <c r="AZ30" s="871">
        <f>IF($BB$3="４週",AX30/4,IF($BB$3="暦月",【記載例】地密通所!AX30/(【記載例】地密通所!$BB$8/7),""))</f>
        <v>14</v>
      </c>
      <c r="BA30" s="872"/>
      <c r="BB30" s="892"/>
      <c r="BC30" s="893"/>
      <c r="BD30" s="893"/>
      <c r="BE30" s="893"/>
      <c r="BF30" s="894"/>
    </row>
    <row r="31" spans="2:58" ht="20.25" customHeight="1">
      <c r="B31" s="898">
        <f>B28+1</f>
        <v>4</v>
      </c>
      <c r="C31" s="900" t="s">
        <v>160</v>
      </c>
      <c r="D31" s="901"/>
      <c r="E31" s="902"/>
      <c r="F31" s="143"/>
      <c r="G31" s="819" t="s">
        <v>156</v>
      </c>
      <c r="H31" s="822" t="s">
        <v>161</v>
      </c>
      <c r="I31" s="823"/>
      <c r="J31" s="823"/>
      <c r="K31" s="824"/>
      <c r="L31" s="826" t="s">
        <v>162</v>
      </c>
      <c r="M31" s="827"/>
      <c r="N31" s="827"/>
      <c r="O31" s="828"/>
      <c r="P31" s="835" t="s">
        <v>148</v>
      </c>
      <c r="Q31" s="836"/>
      <c r="R31" s="837"/>
      <c r="S31" s="132" t="s">
        <v>163</v>
      </c>
      <c r="T31" s="133"/>
      <c r="U31" s="133" t="s">
        <v>163</v>
      </c>
      <c r="V31" s="133" t="s">
        <v>163</v>
      </c>
      <c r="W31" s="133"/>
      <c r="X31" s="133" t="s">
        <v>163</v>
      </c>
      <c r="Y31" s="134"/>
      <c r="Z31" s="132" t="s">
        <v>163</v>
      </c>
      <c r="AA31" s="133"/>
      <c r="AB31" s="133" t="s">
        <v>163</v>
      </c>
      <c r="AC31" s="133" t="s">
        <v>163</v>
      </c>
      <c r="AD31" s="133"/>
      <c r="AE31" s="133" t="s">
        <v>163</v>
      </c>
      <c r="AF31" s="134"/>
      <c r="AG31" s="132" t="s">
        <v>163</v>
      </c>
      <c r="AH31" s="133"/>
      <c r="AI31" s="133" t="s">
        <v>163</v>
      </c>
      <c r="AJ31" s="133" t="s">
        <v>163</v>
      </c>
      <c r="AK31" s="133"/>
      <c r="AL31" s="133" t="s">
        <v>163</v>
      </c>
      <c r="AM31" s="134"/>
      <c r="AN31" s="132" t="s">
        <v>163</v>
      </c>
      <c r="AO31" s="133"/>
      <c r="AP31" s="133" t="s">
        <v>163</v>
      </c>
      <c r="AQ31" s="133" t="s">
        <v>163</v>
      </c>
      <c r="AR31" s="133"/>
      <c r="AS31" s="133" t="s">
        <v>163</v>
      </c>
      <c r="AT31" s="134"/>
      <c r="AU31" s="132"/>
      <c r="AV31" s="133"/>
      <c r="AW31" s="133"/>
      <c r="AX31" s="850"/>
      <c r="AY31" s="851"/>
      <c r="AZ31" s="852"/>
      <c r="BA31" s="853"/>
      <c r="BB31" s="886" t="s">
        <v>164</v>
      </c>
      <c r="BC31" s="887"/>
      <c r="BD31" s="887"/>
      <c r="BE31" s="887"/>
      <c r="BF31" s="888"/>
    </row>
    <row r="32" spans="2:58" ht="20.25" customHeight="1">
      <c r="B32" s="898"/>
      <c r="C32" s="903"/>
      <c r="D32" s="904"/>
      <c r="E32" s="905"/>
      <c r="F32" s="135"/>
      <c r="G32" s="820"/>
      <c r="H32" s="825"/>
      <c r="I32" s="823"/>
      <c r="J32" s="823"/>
      <c r="K32" s="824"/>
      <c r="L32" s="829"/>
      <c r="M32" s="830"/>
      <c r="N32" s="830"/>
      <c r="O32" s="831"/>
      <c r="P32" s="859" t="s">
        <v>151</v>
      </c>
      <c r="Q32" s="860"/>
      <c r="R32" s="861"/>
      <c r="S32" s="136">
        <f>IF(S31="","",VLOOKUP(S31,'【記載例】シフト記号表（勤務時間帯）'!$C$6:$K$35,9,FALSE))</f>
        <v>4</v>
      </c>
      <c r="T32" s="137" t="str">
        <f>IF(T31="","",VLOOKUP(T31,'【記載例】シフト記号表（勤務時間帯）'!$C$6:$K$35,9,FALSE))</f>
        <v/>
      </c>
      <c r="U32" s="137">
        <f>IF(U31="","",VLOOKUP(U31,'【記載例】シフト記号表（勤務時間帯）'!$C$6:$K$35,9,FALSE))</f>
        <v>4</v>
      </c>
      <c r="V32" s="137">
        <f>IF(V31="","",VLOOKUP(V31,'【記載例】シフト記号表（勤務時間帯）'!$C$6:$K$35,9,FALSE))</f>
        <v>4</v>
      </c>
      <c r="W32" s="137" t="str">
        <f>IF(W31="","",VLOOKUP(W31,'【記載例】シフト記号表（勤務時間帯）'!$C$6:$K$35,9,FALSE))</f>
        <v/>
      </c>
      <c r="X32" s="137">
        <f>IF(X31="","",VLOOKUP(X31,'【記載例】シフト記号表（勤務時間帯）'!$C$6:$K$35,9,FALSE))</f>
        <v>4</v>
      </c>
      <c r="Y32" s="138" t="str">
        <f>IF(Y31="","",VLOOKUP(Y31,'【記載例】シフト記号表（勤務時間帯）'!$C$6:$K$35,9,FALSE))</f>
        <v/>
      </c>
      <c r="Z32" s="136">
        <f>IF(Z31="","",VLOOKUP(Z31,'【記載例】シフト記号表（勤務時間帯）'!$C$6:$K$35,9,FALSE))</f>
        <v>4</v>
      </c>
      <c r="AA32" s="137" t="str">
        <f>IF(AA31="","",VLOOKUP(AA31,'【記載例】シフト記号表（勤務時間帯）'!$C$6:$K$35,9,FALSE))</f>
        <v/>
      </c>
      <c r="AB32" s="137">
        <f>IF(AB31="","",VLOOKUP(AB31,'【記載例】シフト記号表（勤務時間帯）'!$C$6:$K$35,9,FALSE))</f>
        <v>4</v>
      </c>
      <c r="AC32" s="137">
        <f>IF(AC31="","",VLOOKUP(AC31,'【記載例】シフト記号表（勤務時間帯）'!$C$6:$K$35,9,FALSE))</f>
        <v>4</v>
      </c>
      <c r="AD32" s="137" t="str">
        <f>IF(AD31="","",VLOOKUP(AD31,'【記載例】シフト記号表（勤務時間帯）'!$C$6:$K$35,9,FALSE))</f>
        <v/>
      </c>
      <c r="AE32" s="137">
        <f>IF(AE31="","",VLOOKUP(AE31,'【記載例】シフト記号表（勤務時間帯）'!$C$6:$K$35,9,FALSE))</f>
        <v>4</v>
      </c>
      <c r="AF32" s="138" t="str">
        <f>IF(AF31="","",VLOOKUP(AF31,'【記載例】シフト記号表（勤務時間帯）'!$C$6:$K$35,9,FALSE))</f>
        <v/>
      </c>
      <c r="AG32" s="136">
        <f>IF(AG31="","",VLOOKUP(AG31,'【記載例】シフト記号表（勤務時間帯）'!$C$6:$K$35,9,FALSE))</f>
        <v>4</v>
      </c>
      <c r="AH32" s="137" t="str">
        <f>IF(AH31="","",VLOOKUP(AH31,'【記載例】シフト記号表（勤務時間帯）'!$C$6:$K$35,9,FALSE))</f>
        <v/>
      </c>
      <c r="AI32" s="137">
        <f>IF(AI31="","",VLOOKUP(AI31,'【記載例】シフト記号表（勤務時間帯）'!$C$6:$K$35,9,FALSE))</f>
        <v>4</v>
      </c>
      <c r="AJ32" s="137">
        <f>IF(AJ31="","",VLOOKUP(AJ31,'【記載例】シフト記号表（勤務時間帯）'!$C$6:$K$35,9,FALSE))</f>
        <v>4</v>
      </c>
      <c r="AK32" s="137" t="str">
        <f>IF(AK31="","",VLOOKUP(AK31,'【記載例】シフト記号表（勤務時間帯）'!$C$6:$K$35,9,FALSE))</f>
        <v/>
      </c>
      <c r="AL32" s="137">
        <f>IF(AL31="","",VLOOKUP(AL31,'【記載例】シフト記号表（勤務時間帯）'!$C$6:$K$35,9,FALSE))</f>
        <v>4</v>
      </c>
      <c r="AM32" s="138" t="str">
        <f>IF(AM31="","",VLOOKUP(AM31,'【記載例】シフト記号表（勤務時間帯）'!$C$6:$K$35,9,FALSE))</f>
        <v/>
      </c>
      <c r="AN32" s="136">
        <f>IF(AN31="","",VLOOKUP(AN31,'【記載例】シフト記号表（勤務時間帯）'!$C$6:$K$35,9,FALSE))</f>
        <v>4</v>
      </c>
      <c r="AO32" s="137" t="str">
        <f>IF(AO31="","",VLOOKUP(AO31,'【記載例】シフト記号表（勤務時間帯）'!$C$6:$K$35,9,FALSE))</f>
        <v/>
      </c>
      <c r="AP32" s="137">
        <f>IF(AP31="","",VLOOKUP(AP31,'【記載例】シフト記号表（勤務時間帯）'!$C$6:$K$35,9,FALSE))</f>
        <v>4</v>
      </c>
      <c r="AQ32" s="137">
        <f>IF(AQ31="","",VLOOKUP(AQ31,'【記載例】シフト記号表（勤務時間帯）'!$C$6:$K$35,9,FALSE))</f>
        <v>4</v>
      </c>
      <c r="AR32" s="137" t="str">
        <f>IF(AR31="","",VLOOKUP(AR31,'【記載例】シフト記号表（勤務時間帯）'!$C$6:$K$35,9,FALSE))</f>
        <v/>
      </c>
      <c r="AS32" s="137">
        <f>IF(AS31="","",VLOOKUP(AS31,'【記載例】シフト記号表（勤務時間帯）'!$C$6:$K$35,9,FALSE))</f>
        <v>4</v>
      </c>
      <c r="AT32" s="138" t="str">
        <f>IF(AT31="","",VLOOKUP(AT31,'【記載例】シフト記号表（勤務時間帯）'!$C$6:$K$35,9,FALSE))</f>
        <v/>
      </c>
      <c r="AU32" s="136" t="str">
        <f>IF(AU31="","",VLOOKUP(AU31,'【記載例】シフト記号表（勤務時間帯）'!$C$6:$K$35,9,FALSE))</f>
        <v/>
      </c>
      <c r="AV32" s="137" t="str">
        <f>IF(AV31="","",VLOOKUP(AV31,'【記載例】シフト記号表（勤務時間帯）'!$C$6:$K$35,9,FALSE))</f>
        <v/>
      </c>
      <c r="AW32" s="137" t="str">
        <f>IF(AW31="","",VLOOKUP(AW31,'【記載例】シフト記号表（勤務時間帯）'!$C$6:$K$35,9,FALSE))</f>
        <v/>
      </c>
      <c r="AX32" s="862">
        <f>IF($BB$3="４週",SUM(S32:AT32),IF($BB$3="暦月",SUM(S32:AW32),""))</f>
        <v>64</v>
      </c>
      <c r="AY32" s="863"/>
      <c r="AZ32" s="864">
        <f>IF($BB$3="４週",AX32/4,IF($BB$3="暦月",【記載例】地密通所!AX32/(【記載例】地密通所!$BB$8/7),""))</f>
        <v>16</v>
      </c>
      <c r="BA32" s="865"/>
      <c r="BB32" s="889"/>
      <c r="BC32" s="890"/>
      <c r="BD32" s="890"/>
      <c r="BE32" s="890"/>
      <c r="BF32" s="891"/>
    </row>
    <row r="33" spans="2:62" ht="20.25" customHeight="1">
      <c r="B33" s="898"/>
      <c r="C33" s="906"/>
      <c r="D33" s="907"/>
      <c r="E33" s="908"/>
      <c r="F33" s="135" t="str">
        <f>C31</f>
        <v>看護職員</v>
      </c>
      <c r="G33" s="821"/>
      <c r="H33" s="825"/>
      <c r="I33" s="823"/>
      <c r="J33" s="823"/>
      <c r="K33" s="824"/>
      <c r="L33" s="832"/>
      <c r="M33" s="833"/>
      <c r="N33" s="833"/>
      <c r="O33" s="834"/>
      <c r="P33" s="895" t="s">
        <v>152</v>
      </c>
      <c r="Q33" s="896"/>
      <c r="R33" s="897"/>
      <c r="S33" s="140">
        <f>IF(S31="","",VLOOKUP(S31,'【記載例】シフト記号表（勤務時間帯）'!$C$6:$U$35,19,FALSE))</f>
        <v>4</v>
      </c>
      <c r="T33" s="141" t="str">
        <f>IF(T31="","",VLOOKUP(T31,'【記載例】シフト記号表（勤務時間帯）'!$C$6:$U$35,19,FALSE))</f>
        <v/>
      </c>
      <c r="U33" s="141">
        <f>IF(U31="","",VLOOKUP(U31,'【記載例】シフト記号表（勤務時間帯）'!$C$6:$U$35,19,FALSE))</f>
        <v>4</v>
      </c>
      <c r="V33" s="141">
        <f>IF(V31="","",VLOOKUP(V31,'【記載例】シフト記号表（勤務時間帯）'!$C$6:$U$35,19,FALSE))</f>
        <v>4</v>
      </c>
      <c r="W33" s="141" t="str">
        <f>IF(W31="","",VLOOKUP(W31,'【記載例】シフト記号表（勤務時間帯）'!$C$6:$U$35,19,FALSE))</f>
        <v/>
      </c>
      <c r="X33" s="141">
        <f>IF(X31="","",VLOOKUP(X31,'【記載例】シフト記号表（勤務時間帯）'!$C$6:$U$35,19,FALSE))</f>
        <v>4</v>
      </c>
      <c r="Y33" s="142" t="str">
        <f>IF(Y31="","",VLOOKUP(Y31,'【記載例】シフト記号表（勤務時間帯）'!$C$6:$U$35,19,FALSE))</f>
        <v/>
      </c>
      <c r="Z33" s="140">
        <f>IF(Z31="","",VLOOKUP(Z31,'【記載例】シフト記号表（勤務時間帯）'!$C$6:$U$35,19,FALSE))</f>
        <v>4</v>
      </c>
      <c r="AA33" s="141" t="str">
        <f>IF(AA31="","",VLOOKUP(AA31,'【記載例】シフト記号表（勤務時間帯）'!$C$6:$U$35,19,FALSE))</f>
        <v/>
      </c>
      <c r="AB33" s="141">
        <f>IF(AB31="","",VLOOKUP(AB31,'【記載例】シフト記号表（勤務時間帯）'!$C$6:$U$35,19,FALSE))</f>
        <v>4</v>
      </c>
      <c r="AC33" s="141">
        <f>IF(AC31="","",VLOOKUP(AC31,'【記載例】シフト記号表（勤務時間帯）'!$C$6:$U$35,19,FALSE))</f>
        <v>4</v>
      </c>
      <c r="AD33" s="141" t="str">
        <f>IF(AD31="","",VLOOKUP(AD31,'【記載例】シフト記号表（勤務時間帯）'!$C$6:$U$35,19,FALSE))</f>
        <v/>
      </c>
      <c r="AE33" s="141">
        <f>IF(AE31="","",VLOOKUP(AE31,'【記載例】シフト記号表（勤務時間帯）'!$C$6:$U$35,19,FALSE))</f>
        <v>4</v>
      </c>
      <c r="AF33" s="142" t="str">
        <f>IF(AF31="","",VLOOKUP(AF31,'【記載例】シフト記号表（勤務時間帯）'!$C$6:$U$35,19,FALSE))</f>
        <v/>
      </c>
      <c r="AG33" s="140">
        <f>IF(AG31="","",VLOOKUP(AG31,'【記載例】シフト記号表（勤務時間帯）'!$C$6:$U$35,19,FALSE))</f>
        <v>4</v>
      </c>
      <c r="AH33" s="141" t="str">
        <f>IF(AH31="","",VLOOKUP(AH31,'【記載例】シフト記号表（勤務時間帯）'!$C$6:$U$35,19,FALSE))</f>
        <v/>
      </c>
      <c r="AI33" s="141">
        <f>IF(AI31="","",VLOOKUP(AI31,'【記載例】シフト記号表（勤務時間帯）'!$C$6:$U$35,19,FALSE))</f>
        <v>4</v>
      </c>
      <c r="AJ33" s="141">
        <f>IF(AJ31="","",VLOOKUP(AJ31,'【記載例】シフト記号表（勤務時間帯）'!$C$6:$U$35,19,FALSE))</f>
        <v>4</v>
      </c>
      <c r="AK33" s="141" t="str">
        <f>IF(AK31="","",VLOOKUP(AK31,'【記載例】シフト記号表（勤務時間帯）'!$C$6:$U$35,19,FALSE))</f>
        <v/>
      </c>
      <c r="AL33" s="141">
        <f>IF(AL31="","",VLOOKUP(AL31,'【記載例】シフト記号表（勤務時間帯）'!$C$6:$U$35,19,FALSE))</f>
        <v>4</v>
      </c>
      <c r="AM33" s="142" t="str">
        <f>IF(AM31="","",VLOOKUP(AM31,'【記載例】シフト記号表（勤務時間帯）'!$C$6:$U$35,19,FALSE))</f>
        <v/>
      </c>
      <c r="AN33" s="140">
        <f>IF(AN31="","",VLOOKUP(AN31,'【記載例】シフト記号表（勤務時間帯）'!$C$6:$U$35,19,FALSE))</f>
        <v>4</v>
      </c>
      <c r="AO33" s="141" t="str">
        <f>IF(AO31="","",VLOOKUP(AO31,'【記載例】シフト記号表（勤務時間帯）'!$C$6:$U$35,19,FALSE))</f>
        <v/>
      </c>
      <c r="AP33" s="141">
        <f>IF(AP31="","",VLOOKUP(AP31,'【記載例】シフト記号表（勤務時間帯）'!$C$6:$U$35,19,FALSE))</f>
        <v>4</v>
      </c>
      <c r="AQ33" s="141">
        <f>IF(AQ31="","",VLOOKUP(AQ31,'【記載例】シフト記号表（勤務時間帯）'!$C$6:$U$35,19,FALSE))</f>
        <v>4</v>
      </c>
      <c r="AR33" s="141" t="str">
        <f>IF(AR31="","",VLOOKUP(AR31,'【記載例】シフト記号表（勤務時間帯）'!$C$6:$U$35,19,FALSE))</f>
        <v/>
      </c>
      <c r="AS33" s="141">
        <f>IF(AS31="","",VLOOKUP(AS31,'【記載例】シフト記号表（勤務時間帯）'!$C$6:$U$35,19,FALSE))</f>
        <v>4</v>
      </c>
      <c r="AT33" s="142" t="str">
        <f>IF(AT31="","",VLOOKUP(AT31,'【記載例】シフト記号表（勤務時間帯）'!$C$6:$U$35,19,FALSE))</f>
        <v/>
      </c>
      <c r="AU33" s="140" t="str">
        <f>IF(AU31="","",VLOOKUP(AU31,'【記載例】シフト記号表（勤務時間帯）'!$C$6:$U$35,19,FALSE))</f>
        <v/>
      </c>
      <c r="AV33" s="141" t="str">
        <f>IF(AV31="","",VLOOKUP(AV31,'【記載例】シフト記号表（勤務時間帯）'!$C$6:$U$35,19,FALSE))</f>
        <v/>
      </c>
      <c r="AW33" s="141" t="str">
        <f>IF(AW31="","",VLOOKUP(AW31,'【記載例】シフト記号表（勤務時間帯）'!$C$6:$U$35,19,FALSE))</f>
        <v/>
      </c>
      <c r="AX33" s="869">
        <f>IF($BB$3="４週",SUM(S33:AT33),IF($BB$3="暦月",SUM(S33:AW33),""))</f>
        <v>64</v>
      </c>
      <c r="AY33" s="870"/>
      <c r="AZ33" s="871">
        <f>IF($BB$3="４週",AX33/4,IF($BB$3="暦月",【記載例】地密通所!AX33/(【記載例】地密通所!$BB$8/7),""))</f>
        <v>16</v>
      </c>
      <c r="BA33" s="872"/>
      <c r="BB33" s="892"/>
      <c r="BC33" s="893"/>
      <c r="BD33" s="893"/>
      <c r="BE33" s="893"/>
      <c r="BF33" s="894"/>
    </row>
    <row r="34" spans="2:62" ht="20.25" customHeight="1">
      <c r="B34" s="898">
        <f>B31+1</f>
        <v>5</v>
      </c>
      <c r="C34" s="900" t="s">
        <v>160</v>
      </c>
      <c r="D34" s="901"/>
      <c r="E34" s="902"/>
      <c r="F34" s="143"/>
      <c r="G34" s="819" t="s">
        <v>165</v>
      </c>
      <c r="H34" s="822" t="s">
        <v>166</v>
      </c>
      <c r="I34" s="823"/>
      <c r="J34" s="823"/>
      <c r="K34" s="824"/>
      <c r="L34" s="826" t="s">
        <v>167</v>
      </c>
      <c r="M34" s="827"/>
      <c r="N34" s="827"/>
      <c r="O34" s="828"/>
      <c r="P34" s="835" t="s">
        <v>148</v>
      </c>
      <c r="Q34" s="836"/>
      <c r="R34" s="837"/>
      <c r="S34" s="132"/>
      <c r="T34" s="133" t="s">
        <v>163</v>
      </c>
      <c r="U34" s="133"/>
      <c r="V34" s="133"/>
      <c r="W34" s="133" t="s">
        <v>163</v>
      </c>
      <c r="X34" s="133"/>
      <c r="Y34" s="134" t="s">
        <v>163</v>
      </c>
      <c r="Z34" s="132"/>
      <c r="AA34" s="133" t="s">
        <v>163</v>
      </c>
      <c r="AB34" s="133"/>
      <c r="AC34" s="133"/>
      <c r="AD34" s="133" t="s">
        <v>163</v>
      </c>
      <c r="AE34" s="133"/>
      <c r="AF34" s="134" t="s">
        <v>163</v>
      </c>
      <c r="AG34" s="132"/>
      <c r="AH34" s="133" t="s">
        <v>163</v>
      </c>
      <c r="AI34" s="133"/>
      <c r="AJ34" s="133"/>
      <c r="AK34" s="133" t="s">
        <v>163</v>
      </c>
      <c r="AL34" s="133"/>
      <c r="AM34" s="134" t="s">
        <v>163</v>
      </c>
      <c r="AN34" s="132"/>
      <c r="AO34" s="133" t="s">
        <v>163</v>
      </c>
      <c r="AP34" s="133"/>
      <c r="AQ34" s="133"/>
      <c r="AR34" s="133" t="s">
        <v>163</v>
      </c>
      <c r="AS34" s="133"/>
      <c r="AT34" s="134" t="s">
        <v>163</v>
      </c>
      <c r="AU34" s="132"/>
      <c r="AV34" s="133"/>
      <c r="AW34" s="133"/>
      <c r="AX34" s="850"/>
      <c r="AY34" s="851"/>
      <c r="AZ34" s="852"/>
      <c r="BA34" s="853"/>
      <c r="BB34" s="886" t="s">
        <v>168</v>
      </c>
      <c r="BC34" s="887"/>
      <c r="BD34" s="887"/>
      <c r="BE34" s="887"/>
      <c r="BF34" s="888"/>
      <c r="BI34" s="306"/>
      <c r="BJ34" s="306"/>
    </row>
    <row r="35" spans="2:62" ht="20.25" customHeight="1">
      <c r="B35" s="898"/>
      <c r="C35" s="903"/>
      <c r="D35" s="904"/>
      <c r="E35" s="905"/>
      <c r="F35" s="135"/>
      <c r="G35" s="820"/>
      <c r="H35" s="825"/>
      <c r="I35" s="823"/>
      <c r="J35" s="823"/>
      <c r="K35" s="824"/>
      <c r="L35" s="829"/>
      <c r="M35" s="830"/>
      <c r="N35" s="830"/>
      <c r="O35" s="831"/>
      <c r="P35" s="859" t="s">
        <v>151</v>
      </c>
      <c r="Q35" s="860"/>
      <c r="R35" s="861"/>
      <c r="S35" s="136" t="str">
        <f>IF(S34="","",VLOOKUP(S34,'【記載例】シフト記号表（勤務時間帯）'!$C$6:$K$35,9,FALSE))</f>
        <v/>
      </c>
      <c r="T35" s="137">
        <f>IF(T34="","",VLOOKUP(T34,'【記載例】シフト記号表（勤務時間帯）'!$C$6:$K$35,9,FALSE))</f>
        <v>4</v>
      </c>
      <c r="U35" s="137" t="str">
        <f>IF(U34="","",VLOOKUP(U34,'【記載例】シフト記号表（勤務時間帯）'!$C$6:$K$35,9,FALSE))</f>
        <v/>
      </c>
      <c r="V35" s="137" t="str">
        <f>IF(V34="","",VLOOKUP(V34,'【記載例】シフト記号表（勤務時間帯）'!$C$6:$K$35,9,FALSE))</f>
        <v/>
      </c>
      <c r="W35" s="137">
        <f>IF(W34="","",VLOOKUP(W34,'【記載例】シフト記号表（勤務時間帯）'!$C$6:$K$35,9,FALSE))</f>
        <v>4</v>
      </c>
      <c r="X35" s="137" t="str">
        <f>IF(X34="","",VLOOKUP(X34,'【記載例】シフト記号表（勤務時間帯）'!$C$6:$K$35,9,FALSE))</f>
        <v/>
      </c>
      <c r="Y35" s="138">
        <f>IF(Y34="","",VLOOKUP(Y34,'【記載例】シフト記号表（勤務時間帯）'!$C$6:$K$35,9,FALSE))</f>
        <v>4</v>
      </c>
      <c r="Z35" s="136" t="str">
        <f>IF(Z34="","",VLOOKUP(Z34,'【記載例】シフト記号表（勤務時間帯）'!$C$6:$K$35,9,FALSE))</f>
        <v/>
      </c>
      <c r="AA35" s="137">
        <f>IF(AA34="","",VLOOKUP(AA34,'【記載例】シフト記号表（勤務時間帯）'!$C$6:$K$35,9,FALSE))</f>
        <v>4</v>
      </c>
      <c r="AB35" s="137" t="str">
        <f>IF(AB34="","",VLOOKUP(AB34,'【記載例】シフト記号表（勤務時間帯）'!$C$6:$K$35,9,FALSE))</f>
        <v/>
      </c>
      <c r="AC35" s="137" t="str">
        <f>IF(AC34="","",VLOOKUP(AC34,'【記載例】シフト記号表（勤務時間帯）'!$C$6:$K$35,9,FALSE))</f>
        <v/>
      </c>
      <c r="AD35" s="137">
        <f>IF(AD34="","",VLOOKUP(AD34,'【記載例】シフト記号表（勤務時間帯）'!$C$6:$K$35,9,FALSE))</f>
        <v>4</v>
      </c>
      <c r="AE35" s="137" t="str">
        <f>IF(AE34="","",VLOOKUP(AE34,'【記載例】シフト記号表（勤務時間帯）'!$C$6:$K$35,9,FALSE))</f>
        <v/>
      </c>
      <c r="AF35" s="138">
        <f>IF(AF34="","",VLOOKUP(AF34,'【記載例】シフト記号表（勤務時間帯）'!$C$6:$K$35,9,FALSE))</f>
        <v>4</v>
      </c>
      <c r="AG35" s="136" t="str">
        <f>IF(AG34="","",VLOOKUP(AG34,'【記載例】シフト記号表（勤務時間帯）'!$C$6:$K$35,9,FALSE))</f>
        <v/>
      </c>
      <c r="AH35" s="137">
        <f>IF(AH34="","",VLOOKUP(AH34,'【記載例】シフト記号表（勤務時間帯）'!$C$6:$K$35,9,FALSE))</f>
        <v>4</v>
      </c>
      <c r="AI35" s="137" t="str">
        <f>IF(AI34="","",VLOOKUP(AI34,'【記載例】シフト記号表（勤務時間帯）'!$C$6:$K$35,9,FALSE))</f>
        <v/>
      </c>
      <c r="AJ35" s="137" t="str">
        <f>IF(AJ34="","",VLOOKUP(AJ34,'【記載例】シフト記号表（勤務時間帯）'!$C$6:$K$35,9,FALSE))</f>
        <v/>
      </c>
      <c r="AK35" s="137">
        <f>IF(AK34="","",VLOOKUP(AK34,'【記載例】シフト記号表（勤務時間帯）'!$C$6:$K$35,9,FALSE))</f>
        <v>4</v>
      </c>
      <c r="AL35" s="137" t="str">
        <f>IF(AL34="","",VLOOKUP(AL34,'【記載例】シフト記号表（勤務時間帯）'!$C$6:$K$35,9,FALSE))</f>
        <v/>
      </c>
      <c r="AM35" s="138">
        <f>IF(AM34="","",VLOOKUP(AM34,'【記載例】シフト記号表（勤務時間帯）'!$C$6:$K$35,9,FALSE))</f>
        <v>4</v>
      </c>
      <c r="AN35" s="136" t="str">
        <f>IF(AN34="","",VLOOKUP(AN34,'【記載例】シフト記号表（勤務時間帯）'!$C$6:$K$35,9,FALSE))</f>
        <v/>
      </c>
      <c r="AO35" s="137">
        <f>IF(AO34="","",VLOOKUP(AO34,'【記載例】シフト記号表（勤務時間帯）'!$C$6:$K$35,9,FALSE))</f>
        <v>4</v>
      </c>
      <c r="AP35" s="137" t="str">
        <f>IF(AP34="","",VLOOKUP(AP34,'【記載例】シフト記号表（勤務時間帯）'!$C$6:$K$35,9,FALSE))</f>
        <v/>
      </c>
      <c r="AQ35" s="137" t="str">
        <f>IF(AQ34="","",VLOOKUP(AQ34,'【記載例】シフト記号表（勤務時間帯）'!$C$6:$K$35,9,FALSE))</f>
        <v/>
      </c>
      <c r="AR35" s="137">
        <f>IF(AR34="","",VLOOKUP(AR34,'【記載例】シフト記号表（勤務時間帯）'!$C$6:$K$35,9,FALSE))</f>
        <v>4</v>
      </c>
      <c r="AS35" s="137" t="str">
        <f>IF(AS34="","",VLOOKUP(AS34,'【記載例】シフト記号表（勤務時間帯）'!$C$6:$K$35,9,FALSE))</f>
        <v/>
      </c>
      <c r="AT35" s="138">
        <f>IF(AT34="","",VLOOKUP(AT34,'【記載例】シフト記号表（勤務時間帯）'!$C$6:$K$35,9,FALSE))</f>
        <v>4</v>
      </c>
      <c r="AU35" s="136" t="str">
        <f>IF(AU34="","",VLOOKUP(AU34,'【記載例】シフト記号表（勤務時間帯）'!$C$6:$K$35,9,FALSE))</f>
        <v/>
      </c>
      <c r="AV35" s="137" t="str">
        <f>IF(AV34="","",VLOOKUP(AV34,'【記載例】シフト記号表（勤務時間帯）'!$C$6:$K$35,9,FALSE))</f>
        <v/>
      </c>
      <c r="AW35" s="137" t="str">
        <f>IF(AW34="","",VLOOKUP(AW34,'【記載例】シフト記号表（勤務時間帯）'!$C$6:$K$35,9,FALSE))</f>
        <v/>
      </c>
      <c r="AX35" s="862">
        <f>IF($BB$3="４週",SUM(S35:AT35),IF($BB$3="暦月",SUM(S35:AW35),""))</f>
        <v>48</v>
      </c>
      <c r="AY35" s="863"/>
      <c r="AZ35" s="864">
        <f>IF($BB$3="４週",AX35/4,IF($BB$3="暦月",【記載例】地密通所!AX35/(【記載例】地密通所!$BB$8/7),""))</f>
        <v>12</v>
      </c>
      <c r="BA35" s="865"/>
      <c r="BB35" s="889"/>
      <c r="BC35" s="890"/>
      <c r="BD35" s="890"/>
      <c r="BE35" s="890"/>
      <c r="BF35" s="891"/>
      <c r="BI35" s="306"/>
      <c r="BJ35" s="306"/>
    </row>
    <row r="36" spans="2:62" ht="20.25" customHeight="1">
      <c r="B36" s="898"/>
      <c r="C36" s="906"/>
      <c r="D36" s="907"/>
      <c r="E36" s="908"/>
      <c r="F36" s="135" t="str">
        <f>C34</f>
        <v>看護職員</v>
      </c>
      <c r="G36" s="821"/>
      <c r="H36" s="825"/>
      <c r="I36" s="823"/>
      <c r="J36" s="823"/>
      <c r="K36" s="824"/>
      <c r="L36" s="832"/>
      <c r="M36" s="833"/>
      <c r="N36" s="833"/>
      <c r="O36" s="834"/>
      <c r="P36" s="895" t="s">
        <v>152</v>
      </c>
      <c r="Q36" s="896"/>
      <c r="R36" s="897"/>
      <c r="S36" s="140" t="str">
        <f>IF(S34="","",VLOOKUP(S34,'【記載例】シフト記号表（勤務時間帯）'!$C$6:$U$35,19,FALSE))</f>
        <v/>
      </c>
      <c r="T36" s="141">
        <f>IF(T34="","",VLOOKUP(T34,'【記載例】シフト記号表（勤務時間帯）'!$C$6:$U$35,19,FALSE))</f>
        <v>4</v>
      </c>
      <c r="U36" s="141" t="str">
        <f>IF(U34="","",VLOOKUP(U34,'【記載例】シフト記号表（勤務時間帯）'!$C$6:$U$35,19,FALSE))</f>
        <v/>
      </c>
      <c r="V36" s="141" t="str">
        <f>IF(V34="","",VLOOKUP(V34,'【記載例】シフト記号表（勤務時間帯）'!$C$6:$U$35,19,FALSE))</f>
        <v/>
      </c>
      <c r="W36" s="141">
        <f>IF(W34="","",VLOOKUP(W34,'【記載例】シフト記号表（勤務時間帯）'!$C$6:$U$35,19,FALSE))</f>
        <v>4</v>
      </c>
      <c r="X36" s="141" t="str">
        <f>IF(X34="","",VLOOKUP(X34,'【記載例】シフト記号表（勤務時間帯）'!$C$6:$U$35,19,FALSE))</f>
        <v/>
      </c>
      <c r="Y36" s="142">
        <f>IF(Y34="","",VLOOKUP(Y34,'【記載例】シフト記号表（勤務時間帯）'!$C$6:$U$35,19,FALSE))</f>
        <v>4</v>
      </c>
      <c r="Z36" s="140" t="str">
        <f>IF(Z34="","",VLOOKUP(Z34,'【記載例】シフト記号表（勤務時間帯）'!$C$6:$U$35,19,FALSE))</f>
        <v/>
      </c>
      <c r="AA36" s="141">
        <f>IF(AA34="","",VLOOKUP(AA34,'【記載例】シフト記号表（勤務時間帯）'!$C$6:$U$35,19,FALSE))</f>
        <v>4</v>
      </c>
      <c r="AB36" s="141" t="str">
        <f>IF(AB34="","",VLOOKUP(AB34,'【記載例】シフト記号表（勤務時間帯）'!$C$6:$U$35,19,FALSE))</f>
        <v/>
      </c>
      <c r="AC36" s="141" t="str">
        <f>IF(AC34="","",VLOOKUP(AC34,'【記載例】シフト記号表（勤務時間帯）'!$C$6:$U$35,19,FALSE))</f>
        <v/>
      </c>
      <c r="AD36" s="141">
        <f>IF(AD34="","",VLOOKUP(AD34,'【記載例】シフト記号表（勤務時間帯）'!$C$6:$U$35,19,FALSE))</f>
        <v>4</v>
      </c>
      <c r="AE36" s="141" t="str">
        <f>IF(AE34="","",VLOOKUP(AE34,'【記載例】シフト記号表（勤務時間帯）'!$C$6:$U$35,19,FALSE))</f>
        <v/>
      </c>
      <c r="AF36" s="142">
        <f>IF(AF34="","",VLOOKUP(AF34,'【記載例】シフト記号表（勤務時間帯）'!$C$6:$U$35,19,FALSE))</f>
        <v>4</v>
      </c>
      <c r="AG36" s="140" t="str">
        <f>IF(AG34="","",VLOOKUP(AG34,'【記載例】シフト記号表（勤務時間帯）'!$C$6:$U$35,19,FALSE))</f>
        <v/>
      </c>
      <c r="AH36" s="141">
        <f>IF(AH34="","",VLOOKUP(AH34,'【記載例】シフト記号表（勤務時間帯）'!$C$6:$U$35,19,FALSE))</f>
        <v>4</v>
      </c>
      <c r="AI36" s="141" t="str">
        <f>IF(AI34="","",VLOOKUP(AI34,'【記載例】シフト記号表（勤務時間帯）'!$C$6:$U$35,19,FALSE))</f>
        <v/>
      </c>
      <c r="AJ36" s="141" t="str">
        <f>IF(AJ34="","",VLOOKUP(AJ34,'【記載例】シフト記号表（勤務時間帯）'!$C$6:$U$35,19,FALSE))</f>
        <v/>
      </c>
      <c r="AK36" s="141">
        <f>IF(AK34="","",VLOOKUP(AK34,'【記載例】シフト記号表（勤務時間帯）'!$C$6:$U$35,19,FALSE))</f>
        <v>4</v>
      </c>
      <c r="AL36" s="141" t="str">
        <f>IF(AL34="","",VLOOKUP(AL34,'【記載例】シフト記号表（勤務時間帯）'!$C$6:$U$35,19,FALSE))</f>
        <v/>
      </c>
      <c r="AM36" s="142">
        <f>IF(AM34="","",VLOOKUP(AM34,'【記載例】シフト記号表（勤務時間帯）'!$C$6:$U$35,19,FALSE))</f>
        <v>4</v>
      </c>
      <c r="AN36" s="140" t="str">
        <f>IF(AN34="","",VLOOKUP(AN34,'【記載例】シフト記号表（勤務時間帯）'!$C$6:$U$35,19,FALSE))</f>
        <v/>
      </c>
      <c r="AO36" s="141">
        <f>IF(AO34="","",VLOOKUP(AO34,'【記載例】シフト記号表（勤務時間帯）'!$C$6:$U$35,19,FALSE))</f>
        <v>4</v>
      </c>
      <c r="AP36" s="141" t="str">
        <f>IF(AP34="","",VLOOKUP(AP34,'【記載例】シフト記号表（勤務時間帯）'!$C$6:$U$35,19,FALSE))</f>
        <v/>
      </c>
      <c r="AQ36" s="141" t="str">
        <f>IF(AQ34="","",VLOOKUP(AQ34,'【記載例】シフト記号表（勤務時間帯）'!$C$6:$U$35,19,FALSE))</f>
        <v/>
      </c>
      <c r="AR36" s="141">
        <f>IF(AR34="","",VLOOKUP(AR34,'【記載例】シフト記号表（勤務時間帯）'!$C$6:$U$35,19,FALSE))</f>
        <v>4</v>
      </c>
      <c r="AS36" s="141" t="str">
        <f>IF(AS34="","",VLOOKUP(AS34,'【記載例】シフト記号表（勤務時間帯）'!$C$6:$U$35,19,FALSE))</f>
        <v/>
      </c>
      <c r="AT36" s="142">
        <f>IF(AT34="","",VLOOKUP(AT34,'【記載例】シフト記号表（勤務時間帯）'!$C$6:$U$35,19,FALSE))</f>
        <v>4</v>
      </c>
      <c r="AU36" s="140" t="str">
        <f>IF(AU34="","",VLOOKUP(AU34,'【記載例】シフト記号表（勤務時間帯）'!$C$6:$U$35,19,FALSE))</f>
        <v/>
      </c>
      <c r="AV36" s="141" t="str">
        <f>IF(AV34="","",VLOOKUP(AV34,'【記載例】シフト記号表（勤務時間帯）'!$C$6:$U$35,19,FALSE))</f>
        <v/>
      </c>
      <c r="AW36" s="141" t="str">
        <f>IF(AW34="","",VLOOKUP(AW34,'【記載例】シフト記号表（勤務時間帯）'!$C$6:$U$35,19,FALSE))</f>
        <v/>
      </c>
      <c r="AX36" s="869">
        <f>IF($BB$3="４週",SUM(S36:AT36),IF($BB$3="暦月",SUM(S36:AW36),""))</f>
        <v>48</v>
      </c>
      <c r="AY36" s="870"/>
      <c r="AZ36" s="871">
        <f>IF($BB$3="４週",AX36/4,IF($BB$3="暦月",【記載例】地密通所!AX36/(【記載例】地密通所!$BB$8/7),""))</f>
        <v>12</v>
      </c>
      <c r="BA36" s="872"/>
      <c r="BB36" s="892"/>
      <c r="BC36" s="893"/>
      <c r="BD36" s="893"/>
      <c r="BE36" s="893"/>
      <c r="BF36" s="894"/>
      <c r="BI36" s="306"/>
      <c r="BJ36" s="306"/>
    </row>
    <row r="37" spans="2:62" ht="20.25" customHeight="1">
      <c r="B37" s="898">
        <f>B34+1</f>
        <v>6</v>
      </c>
      <c r="C37" s="900" t="s">
        <v>159</v>
      </c>
      <c r="D37" s="901"/>
      <c r="E37" s="902"/>
      <c r="F37" s="143"/>
      <c r="G37" s="819" t="s">
        <v>156</v>
      </c>
      <c r="H37" s="822" t="s">
        <v>146</v>
      </c>
      <c r="I37" s="823"/>
      <c r="J37" s="823"/>
      <c r="K37" s="824"/>
      <c r="L37" s="826" t="s">
        <v>158</v>
      </c>
      <c r="M37" s="827"/>
      <c r="N37" s="827"/>
      <c r="O37" s="828"/>
      <c r="P37" s="835" t="s">
        <v>148</v>
      </c>
      <c r="Q37" s="836"/>
      <c r="R37" s="837"/>
      <c r="S37" s="132"/>
      <c r="T37" s="133" t="s">
        <v>149</v>
      </c>
      <c r="U37" s="133" t="s">
        <v>149</v>
      </c>
      <c r="V37" s="133"/>
      <c r="W37" s="133"/>
      <c r="X37" s="133" t="s">
        <v>149</v>
      </c>
      <c r="Y37" s="134"/>
      <c r="Z37" s="132"/>
      <c r="AA37" s="133" t="s">
        <v>149</v>
      </c>
      <c r="AB37" s="133" t="s">
        <v>149</v>
      </c>
      <c r="AC37" s="133"/>
      <c r="AD37" s="133"/>
      <c r="AE37" s="133" t="s">
        <v>149</v>
      </c>
      <c r="AF37" s="134"/>
      <c r="AG37" s="132"/>
      <c r="AH37" s="133" t="s">
        <v>149</v>
      </c>
      <c r="AI37" s="133" t="s">
        <v>149</v>
      </c>
      <c r="AJ37" s="133"/>
      <c r="AK37" s="133"/>
      <c r="AL37" s="133" t="s">
        <v>149</v>
      </c>
      <c r="AM37" s="134"/>
      <c r="AN37" s="132"/>
      <c r="AO37" s="133" t="s">
        <v>149</v>
      </c>
      <c r="AP37" s="133" t="s">
        <v>149</v>
      </c>
      <c r="AQ37" s="133"/>
      <c r="AR37" s="133"/>
      <c r="AS37" s="133" t="s">
        <v>149</v>
      </c>
      <c r="AT37" s="134"/>
      <c r="AU37" s="132"/>
      <c r="AV37" s="133"/>
      <c r="AW37" s="133"/>
      <c r="AX37" s="850"/>
      <c r="AY37" s="851"/>
      <c r="AZ37" s="852"/>
      <c r="BA37" s="853"/>
      <c r="BB37" s="886" t="s">
        <v>153</v>
      </c>
      <c r="BC37" s="887"/>
      <c r="BD37" s="887"/>
      <c r="BE37" s="887"/>
      <c r="BF37" s="888"/>
      <c r="BI37" s="306"/>
      <c r="BJ37" s="306"/>
    </row>
    <row r="38" spans="2:62" ht="20.25" customHeight="1">
      <c r="B38" s="898"/>
      <c r="C38" s="903"/>
      <c r="D38" s="904"/>
      <c r="E38" s="905"/>
      <c r="F38" s="135"/>
      <c r="G38" s="820"/>
      <c r="H38" s="825"/>
      <c r="I38" s="823"/>
      <c r="J38" s="823"/>
      <c r="K38" s="824"/>
      <c r="L38" s="829"/>
      <c r="M38" s="830"/>
      <c r="N38" s="830"/>
      <c r="O38" s="831"/>
      <c r="P38" s="859" t="s">
        <v>151</v>
      </c>
      <c r="Q38" s="860"/>
      <c r="R38" s="861"/>
      <c r="S38" s="136" t="str">
        <f>IF(S37="","",VLOOKUP(S37,'【記載例】シフト記号表（勤務時間帯）'!$C$6:$K$35,9,FALSE))</f>
        <v/>
      </c>
      <c r="T38" s="137">
        <f>IF(T37="","",VLOOKUP(T37,'【記載例】シフト記号表（勤務時間帯）'!$C$6:$K$35,9,FALSE))</f>
        <v>8</v>
      </c>
      <c r="U38" s="137">
        <f>IF(U37="","",VLOOKUP(U37,'【記載例】シフト記号表（勤務時間帯）'!$C$6:$K$35,9,FALSE))</f>
        <v>8</v>
      </c>
      <c r="V38" s="137" t="str">
        <f>IF(V37="","",VLOOKUP(V37,'【記載例】シフト記号表（勤務時間帯）'!$C$6:$K$35,9,FALSE))</f>
        <v/>
      </c>
      <c r="W38" s="137" t="str">
        <f>IF(W37="","",VLOOKUP(W37,'【記載例】シフト記号表（勤務時間帯）'!$C$6:$K$35,9,FALSE))</f>
        <v/>
      </c>
      <c r="X38" s="137">
        <f>IF(X37="","",VLOOKUP(X37,'【記載例】シフト記号表（勤務時間帯）'!$C$6:$K$35,9,FALSE))</f>
        <v>8</v>
      </c>
      <c r="Y38" s="138" t="str">
        <f>IF(Y37="","",VLOOKUP(Y37,'【記載例】シフト記号表（勤務時間帯）'!$C$6:$K$35,9,FALSE))</f>
        <v/>
      </c>
      <c r="Z38" s="136" t="str">
        <f>IF(Z37="","",VLOOKUP(Z37,'【記載例】シフト記号表（勤務時間帯）'!$C$6:$K$35,9,FALSE))</f>
        <v/>
      </c>
      <c r="AA38" s="137">
        <f>IF(AA37="","",VLOOKUP(AA37,'【記載例】シフト記号表（勤務時間帯）'!$C$6:$K$35,9,FALSE))</f>
        <v>8</v>
      </c>
      <c r="AB38" s="137">
        <f>IF(AB37="","",VLOOKUP(AB37,'【記載例】シフト記号表（勤務時間帯）'!$C$6:$K$35,9,FALSE))</f>
        <v>8</v>
      </c>
      <c r="AC38" s="137" t="str">
        <f>IF(AC37="","",VLOOKUP(AC37,'【記載例】シフト記号表（勤務時間帯）'!$C$6:$K$35,9,FALSE))</f>
        <v/>
      </c>
      <c r="AD38" s="137" t="str">
        <f>IF(AD37="","",VLOOKUP(AD37,'【記載例】シフト記号表（勤務時間帯）'!$C$6:$K$35,9,FALSE))</f>
        <v/>
      </c>
      <c r="AE38" s="137">
        <f>IF(AE37="","",VLOOKUP(AE37,'【記載例】シフト記号表（勤務時間帯）'!$C$6:$K$35,9,FALSE))</f>
        <v>8</v>
      </c>
      <c r="AF38" s="138" t="str">
        <f>IF(AF37="","",VLOOKUP(AF37,'【記載例】シフト記号表（勤務時間帯）'!$C$6:$K$35,9,FALSE))</f>
        <v/>
      </c>
      <c r="AG38" s="136" t="str">
        <f>IF(AG37="","",VLOOKUP(AG37,'【記載例】シフト記号表（勤務時間帯）'!$C$6:$K$35,9,FALSE))</f>
        <v/>
      </c>
      <c r="AH38" s="137">
        <f>IF(AH37="","",VLOOKUP(AH37,'【記載例】シフト記号表（勤務時間帯）'!$C$6:$K$35,9,FALSE))</f>
        <v>8</v>
      </c>
      <c r="AI38" s="137">
        <f>IF(AI37="","",VLOOKUP(AI37,'【記載例】シフト記号表（勤務時間帯）'!$C$6:$K$35,9,FALSE))</f>
        <v>8</v>
      </c>
      <c r="AJ38" s="137" t="str">
        <f>IF(AJ37="","",VLOOKUP(AJ37,'【記載例】シフト記号表（勤務時間帯）'!$C$6:$K$35,9,FALSE))</f>
        <v/>
      </c>
      <c r="AK38" s="137" t="str">
        <f>IF(AK37="","",VLOOKUP(AK37,'【記載例】シフト記号表（勤務時間帯）'!$C$6:$K$35,9,FALSE))</f>
        <v/>
      </c>
      <c r="AL38" s="137">
        <f>IF(AL37="","",VLOOKUP(AL37,'【記載例】シフト記号表（勤務時間帯）'!$C$6:$K$35,9,FALSE))</f>
        <v>8</v>
      </c>
      <c r="AM38" s="138" t="str">
        <f>IF(AM37="","",VLOOKUP(AM37,'【記載例】シフト記号表（勤務時間帯）'!$C$6:$K$35,9,FALSE))</f>
        <v/>
      </c>
      <c r="AN38" s="136" t="str">
        <f>IF(AN37="","",VLOOKUP(AN37,'【記載例】シフト記号表（勤務時間帯）'!$C$6:$K$35,9,FALSE))</f>
        <v/>
      </c>
      <c r="AO38" s="137">
        <f>IF(AO37="","",VLOOKUP(AO37,'【記載例】シフト記号表（勤務時間帯）'!$C$6:$K$35,9,FALSE))</f>
        <v>8</v>
      </c>
      <c r="AP38" s="137">
        <f>IF(AP37="","",VLOOKUP(AP37,'【記載例】シフト記号表（勤務時間帯）'!$C$6:$K$35,9,FALSE))</f>
        <v>8</v>
      </c>
      <c r="AQ38" s="137" t="str">
        <f>IF(AQ37="","",VLOOKUP(AQ37,'【記載例】シフト記号表（勤務時間帯）'!$C$6:$K$35,9,FALSE))</f>
        <v/>
      </c>
      <c r="AR38" s="137" t="str">
        <f>IF(AR37="","",VLOOKUP(AR37,'【記載例】シフト記号表（勤務時間帯）'!$C$6:$K$35,9,FALSE))</f>
        <v/>
      </c>
      <c r="AS38" s="137">
        <f>IF(AS37="","",VLOOKUP(AS37,'【記載例】シフト記号表（勤務時間帯）'!$C$6:$K$35,9,FALSE))</f>
        <v>8</v>
      </c>
      <c r="AT38" s="138" t="str">
        <f>IF(AT37="","",VLOOKUP(AT37,'【記載例】シフト記号表（勤務時間帯）'!$C$6:$K$35,9,FALSE))</f>
        <v/>
      </c>
      <c r="AU38" s="136" t="str">
        <f>IF(AU37="","",VLOOKUP(AU37,'【記載例】シフト記号表（勤務時間帯）'!$C$6:$K$35,9,FALSE))</f>
        <v/>
      </c>
      <c r="AV38" s="137" t="str">
        <f>IF(AV37="","",VLOOKUP(AV37,'【記載例】シフト記号表（勤務時間帯）'!$C$6:$K$35,9,FALSE))</f>
        <v/>
      </c>
      <c r="AW38" s="137" t="str">
        <f>IF(AW37="","",VLOOKUP(AW37,'【記載例】シフト記号表（勤務時間帯）'!$C$6:$K$35,9,FALSE))</f>
        <v/>
      </c>
      <c r="AX38" s="862">
        <f>IF($BB$3="４週",SUM(S38:AT38),IF($BB$3="暦月",SUM(S38:AW38),""))</f>
        <v>96</v>
      </c>
      <c r="AY38" s="863"/>
      <c r="AZ38" s="864">
        <f>IF($BB$3="４週",AX38/4,IF($BB$3="暦月",【記載例】地密通所!AX38/(【記載例】地密通所!$BB$8/7),""))</f>
        <v>24</v>
      </c>
      <c r="BA38" s="865"/>
      <c r="BB38" s="889"/>
      <c r="BC38" s="890"/>
      <c r="BD38" s="890"/>
      <c r="BE38" s="890"/>
      <c r="BF38" s="891"/>
      <c r="BI38" s="306"/>
      <c r="BJ38" s="306"/>
    </row>
    <row r="39" spans="2:62" ht="20.25" customHeight="1">
      <c r="B39" s="898"/>
      <c r="C39" s="906"/>
      <c r="D39" s="907"/>
      <c r="E39" s="908"/>
      <c r="F39" s="135" t="str">
        <f>C37</f>
        <v>介護職員</v>
      </c>
      <c r="G39" s="821"/>
      <c r="H39" s="825"/>
      <c r="I39" s="823"/>
      <c r="J39" s="823"/>
      <c r="K39" s="824"/>
      <c r="L39" s="832"/>
      <c r="M39" s="833"/>
      <c r="N39" s="833"/>
      <c r="O39" s="834"/>
      <c r="P39" s="895" t="s">
        <v>152</v>
      </c>
      <c r="Q39" s="896"/>
      <c r="R39" s="897"/>
      <c r="S39" s="140" t="str">
        <f>IF(S37="","",VLOOKUP(S37,'【記載例】シフト記号表（勤務時間帯）'!$C$6:$U$35,19,FALSE))</f>
        <v/>
      </c>
      <c r="T39" s="141">
        <f>IF(T37="","",VLOOKUP(T37,'【記載例】シフト記号表（勤務時間帯）'!$C$6:$U$35,19,FALSE))</f>
        <v>7</v>
      </c>
      <c r="U39" s="141">
        <f>IF(U37="","",VLOOKUP(U37,'【記載例】シフト記号表（勤務時間帯）'!$C$6:$U$35,19,FALSE))</f>
        <v>7</v>
      </c>
      <c r="V39" s="141" t="str">
        <f>IF(V37="","",VLOOKUP(V37,'【記載例】シフト記号表（勤務時間帯）'!$C$6:$U$35,19,FALSE))</f>
        <v/>
      </c>
      <c r="W39" s="141" t="str">
        <f>IF(W37="","",VLOOKUP(W37,'【記載例】シフト記号表（勤務時間帯）'!$C$6:$U$35,19,FALSE))</f>
        <v/>
      </c>
      <c r="X39" s="141">
        <f>IF(X37="","",VLOOKUP(X37,'【記載例】シフト記号表（勤務時間帯）'!$C$6:$U$35,19,FALSE))</f>
        <v>7</v>
      </c>
      <c r="Y39" s="142" t="str">
        <f>IF(Y37="","",VLOOKUP(Y37,'【記載例】シフト記号表（勤務時間帯）'!$C$6:$U$35,19,FALSE))</f>
        <v/>
      </c>
      <c r="Z39" s="140" t="str">
        <f>IF(Z37="","",VLOOKUP(Z37,'【記載例】シフト記号表（勤務時間帯）'!$C$6:$U$35,19,FALSE))</f>
        <v/>
      </c>
      <c r="AA39" s="141">
        <f>IF(AA37="","",VLOOKUP(AA37,'【記載例】シフト記号表（勤務時間帯）'!$C$6:$U$35,19,FALSE))</f>
        <v>7</v>
      </c>
      <c r="AB39" s="141">
        <f>IF(AB37="","",VLOOKUP(AB37,'【記載例】シフト記号表（勤務時間帯）'!$C$6:$U$35,19,FALSE))</f>
        <v>7</v>
      </c>
      <c r="AC39" s="141" t="str">
        <f>IF(AC37="","",VLOOKUP(AC37,'【記載例】シフト記号表（勤務時間帯）'!$C$6:$U$35,19,FALSE))</f>
        <v/>
      </c>
      <c r="AD39" s="141" t="str">
        <f>IF(AD37="","",VLOOKUP(AD37,'【記載例】シフト記号表（勤務時間帯）'!$C$6:$U$35,19,FALSE))</f>
        <v/>
      </c>
      <c r="AE39" s="141">
        <f>IF(AE37="","",VLOOKUP(AE37,'【記載例】シフト記号表（勤務時間帯）'!$C$6:$U$35,19,FALSE))</f>
        <v>7</v>
      </c>
      <c r="AF39" s="142" t="str">
        <f>IF(AF37="","",VLOOKUP(AF37,'【記載例】シフト記号表（勤務時間帯）'!$C$6:$U$35,19,FALSE))</f>
        <v/>
      </c>
      <c r="AG39" s="140" t="str">
        <f>IF(AG37="","",VLOOKUP(AG37,'【記載例】シフト記号表（勤務時間帯）'!$C$6:$U$35,19,FALSE))</f>
        <v/>
      </c>
      <c r="AH39" s="141">
        <f>IF(AH37="","",VLOOKUP(AH37,'【記載例】シフト記号表（勤務時間帯）'!$C$6:$U$35,19,FALSE))</f>
        <v>7</v>
      </c>
      <c r="AI39" s="141">
        <f>IF(AI37="","",VLOOKUP(AI37,'【記載例】シフト記号表（勤務時間帯）'!$C$6:$U$35,19,FALSE))</f>
        <v>7</v>
      </c>
      <c r="AJ39" s="141" t="str">
        <f>IF(AJ37="","",VLOOKUP(AJ37,'【記載例】シフト記号表（勤務時間帯）'!$C$6:$U$35,19,FALSE))</f>
        <v/>
      </c>
      <c r="AK39" s="141" t="str">
        <f>IF(AK37="","",VLOOKUP(AK37,'【記載例】シフト記号表（勤務時間帯）'!$C$6:$U$35,19,FALSE))</f>
        <v/>
      </c>
      <c r="AL39" s="141">
        <f>IF(AL37="","",VLOOKUP(AL37,'【記載例】シフト記号表（勤務時間帯）'!$C$6:$U$35,19,FALSE))</f>
        <v>7</v>
      </c>
      <c r="AM39" s="142" t="str">
        <f>IF(AM37="","",VLOOKUP(AM37,'【記載例】シフト記号表（勤務時間帯）'!$C$6:$U$35,19,FALSE))</f>
        <v/>
      </c>
      <c r="AN39" s="140" t="str">
        <f>IF(AN37="","",VLOOKUP(AN37,'【記載例】シフト記号表（勤務時間帯）'!$C$6:$U$35,19,FALSE))</f>
        <v/>
      </c>
      <c r="AO39" s="141">
        <f>IF(AO37="","",VLOOKUP(AO37,'【記載例】シフト記号表（勤務時間帯）'!$C$6:$U$35,19,FALSE))</f>
        <v>7</v>
      </c>
      <c r="AP39" s="141">
        <f>IF(AP37="","",VLOOKUP(AP37,'【記載例】シフト記号表（勤務時間帯）'!$C$6:$U$35,19,FALSE))</f>
        <v>7</v>
      </c>
      <c r="AQ39" s="141" t="str">
        <f>IF(AQ37="","",VLOOKUP(AQ37,'【記載例】シフト記号表（勤務時間帯）'!$C$6:$U$35,19,FALSE))</f>
        <v/>
      </c>
      <c r="AR39" s="141" t="str">
        <f>IF(AR37="","",VLOOKUP(AR37,'【記載例】シフト記号表（勤務時間帯）'!$C$6:$U$35,19,FALSE))</f>
        <v/>
      </c>
      <c r="AS39" s="141">
        <f>IF(AS37="","",VLOOKUP(AS37,'【記載例】シフト記号表（勤務時間帯）'!$C$6:$U$35,19,FALSE))</f>
        <v>7</v>
      </c>
      <c r="AT39" s="142" t="str">
        <f>IF(AT37="","",VLOOKUP(AT37,'【記載例】シフト記号表（勤務時間帯）'!$C$6:$U$35,19,FALSE))</f>
        <v/>
      </c>
      <c r="AU39" s="140" t="str">
        <f>IF(AU37="","",VLOOKUP(AU37,'【記載例】シフト記号表（勤務時間帯）'!$C$6:$U$35,19,FALSE))</f>
        <v/>
      </c>
      <c r="AV39" s="141" t="str">
        <f>IF(AV37="","",VLOOKUP(AV37,'【記載例】シフト記号表（勤務時間帯）'!$C$6:$U$35,19,FALSE))</f>
        <v/>
      </c>
      <c r="AW39" s="141" t="str">
        <f>IF(AW37="","",VLOOKUP(AW37,'【記載例】シフト記号表（勤務時間帯）'!$C$6:$U$35,19,FALSE))</f>
        <v/>
      </c>
      <c r="AX39" s="869">
        <f>IF($BB$3="４週",SUM(S39:AT39),IF($BB$3="暦月",SUM(S39:AW39),""))</f>
        <v>84</v>
      </c>
      <c r="AY39" s="870"/>
      <c r="AZ39" s="871">
        <f>IF($BB$3="４週",AX39/4,IF($BB$3="暦月",【記載例】地密通所!AX39/(【記載例】地密通所!$BB$8/7),""))</f>
        <v>21</v>
      </c>
      <c r="BA39" s="872"/>
      <c r="BB39" s="892"/>
      <c r="BC39" s="893"/>
      <c r="BD39" s="893"/>
      <c r="BE39" s="893"/>
      <c r="BF39" s="894"/>
      <c r="BI39" s="306"/>
      <c r="BJ39" s="306"/>
    </row>
    <row r="40" spans="2:62" ht="20.25" customHeight="1">
      <c r="B40" s="898">
        <f>B37+1</f>
        <v>7</v>
      </c>
      <c r="C40" s="900" t="s">
        <v>159</v>
      </c>
      <c r="D40" s="901"/>
      <c r="E40" s="902"/>
      <c r="F40" s="143"/>
      <c r="G40" s="819" t="s">
        <v>156</v>
      </c>
      <c r="H40" s="822" t="s">
        <v>146</v>
      </c>
      <c r="I40" s="823"/>
      <c r="J40" s="823"/>
      <c r="K40" s="824"/>
      <c r="L40" s="826" t="s">
        <v>169</v>
      </c>
      <c r="M40" s="827"/>
      <c r="N40" s="827"/>
      <c r="O40" s="828"/>
      <c r="P40" s="835" t="s">
        <v>148</v>
      </c>
      <c r="Q40" s="836"/>
      <c r="R40" s="837"/>
      <c r="S40" s="132"/>
      <c r="T40" s="133"/>
      <c r="U40" s="133"/>
      <c r="V40" s="133"/>
      <c r="W40" s="133"/>
      <c r="X40" s="133"/>
      <c r="Y40" s="134" t="s">
        <v>149</v>
      </c>
      <c r="Z40" s="132"/>
      <c r="AA40" s="133"/>
      <c r="AB40" s="133"/>
      <c r="AC40" s="133"/>
      <c r="AD40" s="133"/>
      <c r="AE40" s="133"/>
      <c r="AF40" s="134" t="s">
        <v>149</v>
      </c>
      <c r="AG40" s="132"/>
      <c r="AH40" s="133"/>
      <c r="AI40" s="133"/>
      <c r="AJ40" s="133"/>
      <c r="AK40" s="133"/>
      <c r="AL40" s="133"/>
      <c r="AM40" s="134" t="s">
        <v>149</v>
      </c>
      <c r="AN40" s="132"/>
      <c r="AO40" s="133"/>
      <c r="AP40" s="133"/>
      <c r="AQ40" s="133"/>
      <c r="AR40" s="133"/>
      <c r="AS40" s="133"/>
      <c r="AT40" s="134" t="s">
        <v>149</v>
      </c>
      <c r="AU40" s="132"/>
      <c r="AV40" s="133"/>
      <c r="AW40" s="133"/>
      <c r="AX40" s="850"/>
      <c r="AY40" s="851"/>
      <c r="AZ40" s="852"/>
      <c r="BA40" s="853"/>
      <c r="BB40" s="886" t="s">
        <v>170</v>
      </c>
      <c r="BC40" s="887"/>
      <c r="BD40" s="887"/>
      <c r="BE40" s="887"/>
      <c r="BF40" s="888"/>
      <c r="BI40" s="306"/>
      <c r="BJ40" s="306"/>
    </row>
    <row r="41" spans="2:62" ht="20.25" customHeight="1">
      <c r="B41" s="898"/>
      <c r="C41" s="903"/>
      <c r="D41" s="904"/>
      <c r="E41" s="905"/>
      <c r="F41" s="135"/>
      <c r="G41" s="820"/>
      <c r="H41" s="825"/>
      <c r="I41" s="823"/>
      <c r="J41" s="823"/>
      <c r="K41" s="824"/>
      <c r="L41" s="829"/>
      <c r="M41" s="830"/>
      <c r="N41" s="830"/>
      <c r="O41" s="831"/>
      <c r="P41" s="859" t="s">
        <v>151</v>
      </c>
      <c r="Q41" s="860"/>
      <c r="R41" s="861"/>
      <c r="S41" s="136" t="str">
        <f>IF(S40="","",VLOOKUP(S40,'【記載例】シフト記号表（勤務時間帯）'!$C$6:$K$35,9,FALSE))</f>
        <v/>
      </c>
      <c r="T41" s="137" t="str">
        <f>IF(T40="","",VLOOKUP(T40,'【記載例】シフト記号表（勤務時間帯）'!$C$6:$K$35,9,FALSE))</f>
        <v/>
      </c>
      <c r="U41" s="137" t="str">
        <f>IF(U40="","",VLOOKUP(U40,'【記載例】シフト記号表（勤務時間帯）'!$C$6:$K$35,9,FALSE))</f>
        <v/>
      </c>
      <c r="V41" s="137" t="str">
        <f>IF(V40="","",VLOOKUP(V40,'【記載例】シフト記号表（勤務時間帯）'!$C$6:$K$35,9,FALSE))</f>
        <v/>
      </c>
      <c r="W41" s="137" t="str">
        <f>IF(W40="","",VLOOKUP(W40,'【記載例】シフト記号表（勤務時間帯）'!$C$6:$K$35,9,FALSE))</f>
        <v/>
      </c>
      <c r="X41" s="137" t="str">
        <f>IF(X40="","",VLOOKUP(X40,'【記載例】シフト記号表（勤務時間帯）'!$C$6:$K$35,9,FALSE))</f>
        <v/>
      </c>
      <c r="Y41" s="138">
        <f>IF(Y40="","",VLOOKUP(Y40,'【記載例】シフト記号表（勤務時間帯）'!$C$6:$K$35,9,FALSE))</f>
        <v>8</v>
      </c>
      <c r="Z41" s="136" t="str">
        <f>IF(Z40="","",VLOOKUP(Z40,'【記載例】シフト記号表（勤務時間帯）'!$C$6:$K$35,9,FALSE))</f>
        <v/>
      </c>
      <c r="AA41" s="137" t="str">
        <f>IF(AA40="","",VLOOKUP(AA40,'【記載例】シフト記号表（勤務時間帯）'!$C$6:$K$35,9,FALSE))</f>
        <v/>
      </c>
      <c r="AB41" s="137" t="str">
        <f>IF(AB40="","",VLOOKUP(AB40,'【記載例】シフト記号表（勤務時間帯）'!$C$6:$K$35,9,FALSE))</f>
        <v/>
      </c>
      <c r="AC41" s="137" t="str">
        <f>IF(AC40="","",VLOOKUP(AC40,'【記載例】シフト記号表（勤務時間帯）'!$C$6:$K$35,9,FALSE))</f>
        <v/>
      </c>
      <c r="AD41" s="137" t="str">
        <f>IF(AD40="","",VLOOKUP(AD40,'【記載例】シフト記号表（勤務時間帯）'!$C$6:$K$35,9,FALSE))</f>
        <v/>
      </c>
      <c r="AE41" s="137" t="str">
        <f>IF(AE40="","",VLOOKUP(AE40,'【記載例】シフト記号表（勤務時間帯）'!$C$6:$K$35,9,FALSE))</f>
        <v/>
      </c>
      <c r="AF41" s="138">
        <f>IF(AF40="","",VLOOKUP(AF40,'【記載例】シフト記号表（勤務時間帯）'!$C$6:$K$35,9,FALSE))</f>
        <v>8</v>
      </c>
      <c r="AG41" s="136" t="str">
        <f>IF(AG40="","",VLOOKUP(AG40,'【記載例】シフト記号表（勤務時間帯）'!$C$6:$K$35,9,FALSE))</f>
        <v/>
      </c>
      <c r="AH41" s="137" t="str">
        <f>IF(AH40="","",VLOOKUP(AH40,'【記載例】シフト記号表（勤務時間帯）'!$C$6:$K$35,9,FALSE))</f>
        <v/>
      </c>
      <c r="AI41" s="137" t="str">
        <f>IF(AI40="","",VLOOKUP(AI40,'【記載例】シフト記号表（勤務時間帯）'!$C$6:$K$35,9,FALSE))</f>
        <v/>
      </c>
      <c r="AJ41" s="137" t="str">
        <f>IF(AJ40="","",VLOOKUP(AJ40,'【記載例】シフト記号表（勤務時間帯）'!$C$6:$K$35,9,FALSE))</f>
        <v/>
      </c>
      <c r="AK41" s="137" t="str">
        <f>IF(AK40="","",VLOOKUP(AK40,'【記載例】シフト記号表（勤務時間帯）'!$C$6:$K$35,9,FALSE))</f>
        <v/>
      </c>
      <c r="AL41" s="137" t="str">
        <f>IF(AL40="","",VLOOKUP(AL40,'【記載例】シフト記号表（勤務時間帯）'!$C$6:$K$35,9,FALSE))</f>
        <v/>
      </c>
      <c r="AM41" s="138">
        <f>IF(AM40="","",VLOOKUP(AM40,'【記載例】シフト記号表（勤務時間帯）'!$C$6:$K$35,9,FALSE))</f>
        <v>8</v>
      </c>
      <c r="AN41" s="136" t="str">
        <f>IF(AN40="","",VLOOKUP(AN40,'【記載例】シフト記号表（勤務時間帯）'!$C$6:$K$35,9,FALSE))</f>
        <v/>
      </c>
      <c r="AO41" s="137" t="str">
        <f>IF(AO40="","",VLOOKUP(AO40,'【記載例】シフト記号表（勤務時間帯）'!$C$6:$K$35,9,FALSE))</f>
        <v/>
      </c>
      <c r="AP41" s="137" t="str">
        <f>IF(AP40="","",VLOOKUP(AP40,'【記載例】シフト記号表（勤務時間帯）'!$C$6:$K$35,9,FALSE))</f>
        <v/>
      </c>
      <c r="AQ41" s="137" t="str">
        <f>IF(AQ40="","",VLOOKUP(AQ40,'【記載例】シフト記号表（勤務時間帯）'!$C$6:$K$35,9,FALSE))</f>
        <v/>
      </c>
      <c r="AR41" s="137" t="str">
        <f>IF(AR40="","",VLOOKUP(AR40,'【記載例】シフト記号表（勤務時間帯）'!$C$6:$K$35,9,FALSE))</f>
        <v/>
      </c>
      <c r="AS41" s="137" t="str">
        <f>IF(AS40="","",VLOOKUP(AS40,'【記載例】シフト記号表（勤務時間帯）'!$C$6:$K$35,9,FALSE))</f>
        <v/>
      </c>
      <c r="AT41" s="138">
        <f>IF(AT40="","",VLOOKUP(AT40,'【記載例】シフト記号表（勤務時間帯）'!$C$6:$K$35,9,FALSE))</f>
        <v>8</v>
      </c>
      <c r="AU41" s="136" t="str">
        <f>IF(AU40="","",VLOOKUP(AU40,'【記載例】シフト記号表（勤務時間帯）'!$C$6:$K$35,9,FALSE))</f>
        <v/>
      </c>
      <c r="AV41" s="137" t="str">
        <f>IF(AV40="","",VLOOKUP(AV40,'【記載例】シフト記号表（勤務時間帯）'!$C$6:$K$35,9,FALSE))</f>
        <v/>
      </c>
      <c r="AW41" s="137" t="str">
        <f>IF(AW40="","",VLOOKUP(AW40,'【記載例】シフト記号表（勤務時間帯）'!$C$6:$K$35,9,FALSE))</f>
        <v/>
      </c>
      <c r="AX41" s="862">
        <f>IF($BB$3="４週",SUM(S41:AT41),IF($BB$3="暦月",SUM(S41:AW41),""))</f>
        <v>32</v>
      </c>
      <c r="AY41" s="863"/>
      <c r="AZ41" s="864">
        <f>IF($BB$3="４週",AX41/4,IF($BB$3="暦月",【記載例】地密通所!AX41/(【記載例】地密通所!$BB$8/7),""))</f>
        <v>8</v>
      </c>
      <c r="BA41" s="865"/>
      <c r="BB41" s="889"/>
      <c r="BC41" s="890"/>
      <c r="BD41" s="890"/>
      <c r="BE41" s="890"/>
      <c r="BF41" s="891"/>
      <c r="BI41" s="306"/>
      <c r="BJ41" s="306"/>
    </row>
    <row r="42" spans="2:62" ht="20.25" customHeight="1">
      <c r="B42" s="898"/>
      <c r="C42" s="906"/>
      <c r="D42" s="907"/>
      <c r="E42" s="908"/>
      <c r="F42" s="135" t="str">
        <f>C40</f>
        <v>介護職員</v>
      </c>
      <c r="G42" s="821"/>
      <c r="H42" s="825"/>
      <c r="I42" s="823"/>
      <c r="J42" s="823"/>
      <c r="K42" s="824"/>
      <c r="L42" s="832"/>
      <c r="M42" s="833"/>
      <c r="N42" s="833"/>
      <c r="O42" s="834"/>
      <c r="P42" s="895" t="s">
        <v>152</v>
      </c>
      <c r="Q42" s="896"/>
      <c r="R42" s="897"/>
      <c r="S42" s="140" t="str">
        <f>IF(S40="","",VLOOKUP(S40,'【記載例】シフト記号表（勤務時間帯）'!$C$6:$U$35,19,FALSE))</f>
        <v/>
      </c>
      <c r="T42" s="141" t="str">
        <f>IF(T40="","",VLOOKUP(T40,'【記載例】シフト記号表（勤務時間帯）'!$C$6:$U$35,19,FALSE))</f>
        <v/>
      </c>
      <c r="U42" s="141" t="str">
        <f>IF(U40="","",VLOOKUP(U40,'【記載例】シフト記号表（勤務時間帯）'!$C$6:$U$35,19,FALSE))</f>
        <v/>
      </c>
      <c r="V42" s="141" t="str">
        <f>IF(V40="","",VLOOKUP(V40,'【記載例】シフト記号表（勤務時間帯）'!$C$6:$U$35,19,FALSE))</f>
        <v/>
      </c>
      <c r="W42" s="141" t="str">
        <f>IF(W40="","",VLOOKUP(W40,'【記載例】シフト記号表（勤務時間帯）'!$C$6:$U$35,19,FALSE))</f>
        <v/>
      </c>
      <c r="X42" s="141" t="str">
        <f>IF(X40="","",VLOOKUP(X40,'【記載例】シフト記号表（勤務時間帯）'!$C$6:$U$35,19,FALSE))</f>
        <v/>
      </c>
      <c r="Y42" s="142">
        <f>IF(Y40="","",VLOOKUP(Y40,'【記載例】シフト記号表（勤務時間帯）'!$C$6:$U$35,19,FALSE))</f>
        <v>7</v>
      </c>
      <c r="Z42" s="140" t="str">
        <f>IF(Z40="","",VLOOKUP(Z40,'【記載例】シフト記号表（勤務時間帯）'!$C$6:$U$35,19,FALSE))</f>
        <v/>
      </c>
      <c r="AA42" s="141" t="str">
        <f>IF(AA40="","",VLOOKUP(AA40,'【記載例】シフト記号表（勤務時間帯）'!$C$6:$U$35,19,FALSE))</f>
        <v/>
      </c>
      <c r="AB42" s="141" t="str">
        <f>IF(AB40="","",VLOOKUP(AB40,'【記載例】シフト記号表（勤務時間帯）'!$C$6:$U$35,19,FALSE))</f>
        <v/>
      </c>
      <c r="AC42" s="141" t="str">
        <f>IF(AC40="","",VLOOKUP(AC40,'【記載例】シフト記号表（勤務時間帯）'!$C$6:$U$35,19,FALSE))</f>
        <v/>
      </c>
      <c r="AD42" s="141" t="str">
        <f>IF(AD40="","",VLOOKUP(AD40,'【記載例】シフト記号表（勤務時間帯）'!$C$6:$U$35,19,FALSE))</f>
        <v/>
      </c>
      <c r="AE42" s="141" t="str">
        <f>IF(AE40="","",VLOOKUP(AE40,'【記載例】シフト記号表（勤務時間帯）'!$C$6:$U$35,19,FALSE))</f>
        <v/>
      </c>
      <c r="AF42" s="142">
        <f>IF(AF40="","",VLOOKUP(AF40,'【記載例】シフト記号表（勤務時間帯）'!$C$6:$U$35,19,FALSE))</f>
        <v>7</v>
      </c>
      <c r="AG42" s="140" t="str">
        <f>IF(AG40="","",VLOOKUP(AG40,'【記載例】シフト記号表（勤務時間帯）'!$C$6:$U$35,19,FALSE))</f>
        <v/>
      </c>
      <c r="AH42" s="141" t="str">
        <f>IF(AH40="","",VLOOKUP(AH40,'【記載例】シフト記号表（勤務時間帯）'!$C$6:$U$35,19,FALSE))</f>
        <v/>
      </c>
      <c r="AI42" s="141" t="str">
        <f>IF(AI40="","",VLOOKUP(AI40,'【記載例】シフト記号表（勤務時間帯）'!$C$6:$U$35,19,FALSE))</f>
        <v/>
      </c>
      <c r="AJ42" s="141" t="str">
        <f>IF(AJ40="","",VLOOKUP(AJ40,'【記載例】シフト記号表（勤務時間帯）'!$C$6:$U$35,19,FALSE))</f>
        <v/>
      </c>
      <c r="AK42" s="141" t="str">
        <f>IF(AK40="","",VLOOKUP(AK40,'【記載例】シフト記号表（勤務時間帯）'!$C$6:$U$35,19,FALSE))</f>
        <v/>
      </c>
      <c r="AL42" s="141" t="str">
        <f>IF(AL40="","",VLOOKUP(AL40,'【記載例】シフト記号表（勤務時間帯）'!$C$6:$U$35,19,FALSE))</f>
        <v/>
      </c>
      <c r="AM42" s="142">
        <f>IF(AM40="","",VLOOKUP(AM40,'【記載例】シフト記号表（勤務時間帯）'!$C$6:$U$35,19,FALSE))</f>
        <v>7</v>
      </c>
      <c r="AN42" s="140" t="str">
        <f>IF(AN40="","",VLOOKUP(AN40,'【記載例】シフト記号表（勤務時間帯）'!$C$6:$U$35,19,FALSE))</f>
        <v/>
      </c>
      <c r="AO42" s="141" t="str">
        <f>IF(AO40="","",VLOOKUP(AO40,'【記載例】シフト記号表（勤務時間帯）'!$C$6:$U$35,19,FALSE))</f>
        <v/>
      </c>
      <c r="AP42" s="141" t="str">
        <f>IF(AP40="","",VLOOKUP(AP40,'【記載例】シフト記号表（勤務時間帯）'!$C$6:$U$35,19,FALSE))</f>
        <v/>
      </c>
      <c r="AQ42" s="141" t="str">
        <f>IF(AQ40="","",VLOOKUP(AQ40,'【記載例】シフト記号表（勤務時間帯）'!$C$6:$U$35,19,FALSE))</f>
        <v/>
      </c>
      <c r="AR42" s="141" t="str">
        <f>IF(AR40="","",VLOOKUP(AR40,'【記載例】シフト記号表（勤務時間帯）'!$C$6:$U$35,19,FALSE))</f>
        <v/>
      </c>
      <c r="AS42" s="141" t="str">
        <f>IF(AS40="","",VLOOKUP(AS40,'【記載例】シフト記号表（勤務時間帯）'!$C$6:$U$35,19,FALSE))</f>
        <v/>
      </c>
      <c r="AT42" s="142">
        <f>IF(AT40="","",VLOOKUP(AT40,'【記載例】シフト記号表（勤務時間帯）'!$C$6:$U$35,19,FALSE))</f>
        <v>7</v>
      </c>
      <c r="AU42" s="140" t="str">
        <f>IF(AU40="","",VLOOKUP(AU40,'【記載例】シフト記号表（勤務時間帯）'!$C$6:$U$35,19,FALSE))</f>
        <v/>
      </c>
      <c r="AV42" s="141" t="str">
        <f>IF(AV40="","",VLOOKUP(AV40,'【記載例】シフト記号表（勤務時間帯）'!$C$6:$U$35,19,FALSE))</f>
        <v/>
      </c>
      <c r="AW42" s="141" t="str">
        <f>IF(AW40="","",VLOOKUP(AW40,'【記載例】シフト記号表（勤務時間帯）'!$C$6:$U$35,19,FALSE))</f>
        <v/>
      </c>
      <c r="AX42" s="869">
        <f>IF($BB$3="４週",SUM(S42:AT42),IF($BB$3="暦月",SUM(S42:AW42),""))</f>
        <v>28</v>
      </c>
      <c r="AY42" s="870"/>
      <c r="AZ42" s="871">
        <f>IF($BB$3="４週",AX42/4,IF($BB$3="暦月",【記載例】地密通所!AX42/(【記載例】地密通所!$BB$8/7),""))</f>
        <v>7</v>
      </c>
      <c r="BA42" s="872"/>
      <c r="BB42" s="892"/>
      <c r="BC42" s="893"/>
      <c r="BD42" s="893"/>
      <c r="BE42" s="893"/>
      <c r="BF42" s="894"/>
      <c r="BI42" s="306"/>
      <c r="BJ42" s="306"/>
    </row>
    <row r="43" spans="2:62" ht="20.25" customHeight="1">
      <c r="B43" s="898">
        <f>B40+1</f>
        <v>8</v>
      </c>
      <c r="C43" s="900" t="s">
        <v>159</v>
      </c>
      <c r="D43" s="901"/>
      <c r="E43" s="902"/>
      <c r="F43" s="143"/>
      <c r="G43" s="819" t="s">
        <v>145</v>
      </c>
      <c r="H43" s="822" t="s">
        <v>171</v>
      </c>
      <c r="I43" s="823"/>
      <c r="J43" s="823"/>
      <c r="K43" s="824"/>
      <c r="L43" s="826" t="s">
        <v>172</v>
      </c>
      <c r="M43" s="827"/>
      <c r="N43" s="827"/>
      <c r="O43" s="828"/>
      <c r="P43" s="835" t="s">
        <v>148</v>
      </c>
      <c r="Q43" s="836"/>
      <c r="R43" s="837"/>
      <c r="S43" s="132" t="s">
        <v>149</v>
      </c>
      <c r="T43" s="133"/>
      <c r="U43" s="133" t="s">
        <v>149</v>
      </c>
      <c r="V43" s="133" t="s">
        <v>149</v>
      </c>
      <c r="W43" s="133" t="s">
        <v>149</v>
      </c>
      <c r="X43" s="133"/>
      <c r="Y43" s="134" t="s">
        <v>149</v>
      </c>
      <c r="Z43" s="132" t="s">
        <v>149</v>
      </c>
      <c r="AA43" s="133"/>
      <c r="AB43" s="133" t="s">
        <v>149</v>
      </c>
      <c r="AC43" s="133" t="s">
        <v>149</v>
      </c>
      <c r="AD43" s="133" t="s">
        <v>149</v>
      </c>
      <c r="AE43" s="133"/>
      <c r="AF43" s="134" t="s">
        <v>149</v>
      </c>
      <c r="AG43" s="132" t="s">
        <v>149</v>
      </c>
      <c r="AH43" s="133"/>
      <c r="AI43" s="133" t="s">
        <v>149</v>
      </c>
      <c r="AJ43" s="133" t="s">
        <v>149</v>
      </c>
      <c r="AK43" s="133" t="s">
        <v>149</v>
      </c>
      <c r="AL43" s="133"/>
      <c r="AM43" s="134" t="s">
        <v>149</v>
      </c>
      <c r="AN43" s="132" t="s">
        <v>149</v>
      </c>
      <c r="AO43" s="133"/>
      <c r="AP43" s="133" t="s">
        <v>149</v>
      </c>
      <c r="AQ43" s="133" t="s">
        <v>149</v>
      </c>
      <c r="AR43" s="133" t="s">
        <v>149</v>
      </c>
      <c r="AS43" s="133"/>
      <c r="AT43" s="134" t="s">
        <v>149</v>
      </c>
      <c r="AU43" s="132"/>
      <c r="AV43" s="133"/>
      <c r="AW43" s="133"/>
      <c r="AX43" s="850"/>
      <c r="AY43" s="851"/>
      <c r="AZ43" s="852"/>
      <c r="BA43" s="853"/>
      <c r="BB43" s="886"/>
      <c r="BC43" s="887"/>
      <c r="BD43" s="887"/>
      <c r="BE43" s="887"/>
      <c r="BF43" s="888"/>
      <c r="BI43" s="306"/>
      <c r="BJ43" s="306"/>
    </row>
    <row r="44" spans="2:62" ht="20.25" customHeight="1">
      <c r="B44" s="898"/>
      <c r="C44" s="903"/>
      <c r="D44" s="904"/>
      <c r="E44" s="905"/>
      <c r="F44" s="135"/>
      <c r="G44" s="820"/>
      <c r="H44" s="825"/>
      <c r="I44" s="823"/>
      <c r="J44" s="823"/>
      <c r="K44" s="824"/>
      <c r="L44" s="829"/>
      <c r="M44" s="830"/>
      <c r="N44" s="830"/>
      <c r="O44" s="831"/>
      <c r="P44" s="859" t="s">
        <v>151</v>
      </c>
      <c r="Q44" s="860"/>
      <c r="R44" s="861"/>
      <c r="S44" s="136">
        <f>IF(S43="","",VLOOKUP(S43,'【記載例】シフト記号表（勤務時間帯）'!$C$6:$K$35,9,FALSE))</f>
        <v>8</v>
      </c>
      <c r="T44" s="137" t="str">
        <f>IF(T43="","",VLOOKUP(T43,'【記載例】シフト記号表（勤務時間帯）'!$C$6:$K$35,9,FALSE))</f>
        <v/>
      </c>
      <c r="U44" s="137">
        <f>IF(U43="","",VLOOKUP(U43,'【記載例】シフト記号表（勤務時間帯）'!$C$6:$K$35,9,FALSE))</f>
        <v>8</v>
      </c>
      <c r="V44" s="137">
        <f>IF(V43="","",VLOOKUP(V43,'【記載例】シフト記号表（勤務時間帯）'!$C$6:$K$35,9,FALSE))</f>
        <v>8</v>
      </c>
      <c r="W44" s="137">
        <f>IF(W43="","",VLOOKUP(W43,'【記載例】シフト記号表（勤務時間帯）'!$C$6:$K$35,9,FALSE))</f>
        <v>8</v>
      </c>
      <c r="X44" s="137" t="str">
        <f>IF(X43="","",VLOOKUP(X43,'【記載例】シフト記号表（勤務時間帯）'!$C$6:$K$35,9,FALSE))</f>
        <v/>
      </c>
      <c r="Y44" s="138">
        <f>IF(Y43="","",VLOOKUP(Y43,'【記載例】シフト記号表（勤務時間帯）'!$C$6:$K$35,9,FALSE))</f>
        <v>8</v>
      </c>
      <c r="Z44" s="136">
        <f>IF(Z43="","",VLOOKUP(Z43,'【記載例】シフト記号表（勤務時間帯）'!$C$6:$K$35,9,FALSE))</f>
        <v>8</v>
      </c>
      <c r="AA44" s="137" t="str">
        <f>IF(AA43="","",VLOOKUP(AA43,'【記載例】シフト記号表（勤務時間帯）'!$C$6:$K$35,9,FALSE))</f>
        <v/>
      </c>
      <c r="AB44" s="137">
        <f>IF(AB43="","",VLOOKUP(AB43,'【記載例】シフト記号表（勤務時間帯）'!$C$6:$K$35,9,FALSE))</f>
        <v>8</v>
      </c>
      <c r="AC44" s="137">
        <f>IF(AC43="","",VLOOKUP(AC43,'【記載例】シフト記号表（勤務時間帯）'!$C$6:$K$35,9,FALSE))</f>
        <v>8</v>
      </c>
      <c r="AD44" s="137">
        <f>IF(AD43="","",VLOOKUP(AD43,'【記載例】シフト記号表（勤務時間帯）'!$C$6:$K$35,9,FALSE))</f>
        <v>8</v>
      </c>
      <c r="AE44" s="137" t="str">
        <f>IF(AE43="","",VLOOKUP(AE43,'【記載例】シフト記号表（勤務時間帯）'!$C$6:$K$35,9,FALSE))</f>
        <v/>
      </c>
      <c r="AF44" s="138">
        <f>IF(AF43="","",VLOOKUP(AF43,'【記載例】シフト記号表（勤務時間帯）'!$C$6:$K$35,9,FALSE))</f>
        <v>8</v>
      </c>
      <c r="AG44" s="136">
        <f>IF(AG43="","",VLOOKUP(AG43,'【記載例】シフト記号表（勤務時間帯）'!$C$6:$K$35,9,FALSE))</f>
        <v>8</v>
      </c>
      <c r="AH44" s="137" t="str">
        <f>IF(AH43="","",VLOOKUP(AH43,'【記載例】シフト記号表（勤務時間帯）'!$C$6:$K$35,9,FALSE))</f>
        <v/>
      </c>
      <c r="AI44" s="137">
        <f>IF(AI43="","",VLOOKUP(AI43,'【記載例】シフト記号表（勤務時間帯）'!$C$6:$K$35,9,FALSE))</f>
        <v>8</v>
      </c>
      <c r="AJ44" s="137">
        <f>IF(AJ43="","",VLOOKUP(AJ43,'【記載例】シフト記号表（勤務時間帯）'!$C$6:$K$35,9,FALSE))</f>
        <v>8</v>
      </c>
      <c r="AK44" s="137">
        <f>IF(AK43="","",VLOOKUP(AK43,'【記載例】シフト記号表（勤務時間帯）'!$C$6:$K$35,9,FALSE))</f>
        <v>8</v>
      </c>
      <c r="AL44" s="137" t="str">
        <f>IF(AL43="","",VLOOKUP(AL43,'【記載例】シフト記号表（勤務時間帯）'!$C$6:$K$35,9,FALSE))</f>
        <v/>
      </c>
      <c r="AM44" s="138">
        <f>IF(AM43="","",VLOOKUP(AM43,'【記載例】シフト記号表（勤務時間帯）'!$C$6:$K$35,9,FALSE))</f>
        <v>8</v>
      </c>
      <c r="AN44" s="136">
        <f>IF(AN43="","",VLOOKUP(AN43,'【記載例】シフト記号表（勤務時間帯）'!$C$6:$K$35,9,FALSE))</f>
        <v>8</v>
      </c>
      <c r="AO44" s="137" t="str">
        <f>IF(AO43="","",VLOOKUP(AO43,'【記載例】シフト記号表（勤務時間帯）'!$C$6:$K$35,9,FALSE))</f>
        <v/>
      </c>
      <c r="AP44" s="137">
        <f>IF(AP43="","",VLOOKUP(AP43,'【記載例】シフト記号表（勤務時間帯）'!$C$6:$K$35,9,FALSE))</f>
        <v>8</v>
      </c>
      <c r="AQ44" s="137">
        <f>IF(AQ43="","",VLOOKUP(AQ43,'【記載例】シフト記号表（勤務時間帯）'!$C$6:$K$35,9,FALSE))</f>
        <v>8</v>
      </c>
      <c r="AR44" s="137">
        <f>IF(AR43="","",VLOOKUP(AR43,'【記載例】シフト記号表（勤務時間帯）'!$C$6:$K$35,9,FALSE))</f>
        <v>8</v>
      </c>
      <c r="AS44" s="137" t="str">
        <f>IF(AS43="","",VLOOKUP(AS43,'【記載例】シフト記号表（勤務時間帯）'!$C$6:$K$35,9,FALSE))</f>
        <v/>
      </c>
      <c r="AT44" s="138">
        <f>IF(AT43="","",VLOOKUP(AT43,'【記載例】シフト記号表（勤務時間帯）'!$C$6:$K$35,9,FALSE))</f>
        <v>8</v>
      </c>
      <c r="AU44" s="136" t="str">
        <f>IF(AU43="","",VLOOKUP(AU43,'【記載例】シフト記号表（勤務時間帯）'!$C$6:$K$35,9,FALSE))</f>
        <v/>
      </c>
      <c r="AV44" s="137" t="str">
        <f>IF(AV43="","",VLOOKUP(AV43,'【記載例】シフト記号表（勤務時間帯）'!$C$6:$K$35,9,FALSE))</f>
        <v/>
      </c>
      <c r="AW44" s="137" t="str">
        <f>IF(AW43="","",VLOOKUP(AW43,'【記載例】シフト記号表（勤務時間帯）'!$C$6:$K$35,9,FALSE))</f>
        <v/>
      </c>
      <c r="AX44" s="862">
        <f>IF($BB$3="４週",SUM(S44:AT44),IF($BB$3="暦月",SUM(S44:AW44),""))</f>
        <v>160</v>
      </c>
      <c r="AY44" s="863"/>
      <c r="AZ44" s="864">
        <f>IF($BB$3="４週",AX44/4,IF($BB$3="暦月",【記載例】地密通所!AX44/(【記載例】地密通所!$BB$8/7),""))</f>
        <v>40</v>
      </c>
      <c r="BA44" s="865"/>
      <c r="BB44" s="889"/>
      <c r="BC44" s="890"/>
      <c r="BD44" s="890"/>
      <c r="BE44" s="890"/>
      <c r="BF44" s="891"/>
      <c r="BI44" s="306"/>
      <c r="BJ44" s="306"/>
    </row>
    <row r="45" spans="2:62" ht="20.25" customHeight="1">
      <c r="B45" s="898"/>
      <c r="C45" s="906"/>
      <c r="D45" s="907"/>
      <c r="E45" s="908"/>
      <c r="F45" s="135" t="str">
        <f>C43</f>
        <v>介護職員</v>
      </c>
      <c r="G45" s="821"/>
      <c r="H45" s="825"/>
      <c r="I45" s="823"/>
      <c r="J45" s="823"/>
      <c r="K45" s="824"/>
      <c r="L45" s="832"/>
      <c r="M45" s="833"/>
      <c r="N45" s="833"/>
      <c r="O45" s="834"/>
      <c r="P45" s="895" t="s">
        <v>152</v>
      </c>
      <c r="Q45" s="896"/>
      <c r="R45" s="897"/>
      <c r="S45" s="140">
        <f>IF(S43="","",VLOOKUP(S43,'【記載例】シフト記号表（勤務時間帯）'!$C$6:$U$35,19,FALSE))</f>
        <v>7</v>
      </c>
      <c r="T45" s="141" t="str">
        <f>IF(T43="","",VLOOKUP(T43,'【記載例】シフト記号表（勤務時間帯）'!$C$6:$U$35,19,FALSE))</f>
        <v/>
      </c>
      <c r="U45" s="141">
        <f>IF(U43="","",VLOOKUP(U43,'【記載例】シフト記号表（勤務時間帯）'!$C$6:$U$35,19,FALSE))</f>
        <v>7</v>
      </c>
      <c r="V45" s="141">
        <f>IF(V43="","",VLOOKUP(V43,'【記載例】シフト記号表（勤務時間帯）'!$C$6:$U$35,19,FALSE))</f>
        <v>7</v>
      </c>
      <c r="W45" s="141">
        <f>IF(W43="","",VLOOKUP(W43,'【記載例】シフト記号表（勤務時間帯）'!$C$6:$U$35,19,FALSE))</f>
        <v>7</v>
      </c>
      <c r="X45" s="141" t="str">
        <f>IF(X43="","",VLOOKUP(X43,'【記載例】シフト記号表（勤務時間帯）'!$C$6:$U$35,19,FALSE))</f>
        <v/>
      </c>
      <c r="Y45" s="142">
        <f>IF(Y43="","",VLOOKUP(Y43,'【記載例】シフト記号表（勤務時間帯）'!$C$6:$U$35,19,FALSE))</f>
        <v>7</v>
      </c>
      <c r="Z45" s="140">
        <f>IF(Z43="","",VLOOKUP(Z43,'【記載例】シフト記号表（勤務時間帯）'!$C$6:$U$35,19,FALSE))</f>
        <v>7</v>
      </c>
      <c r="AA45" s="141" t="str">
        <f>IF(AA43="","",VLOOKUP(AA43,'【記載例】シフト記号表（勤務時間帯）'!$C$6:$U$35,19,FALSE))</f>
        <v/>
      </c>
      <c r="AB45" s="141">
        <f>IF(AB43="","",VLOOKUP(AB43,'【記載例】シフト記号表（勤務時間帯）'!$C$6:$U$35,19,FALSE))</f>
        <v>7</v>
      </c>
      <c r="AC45" s="141">
        <f>IF(AC43="","",VLOOKUP(AC43,'【記載例】シフト記号表（勤務時間帯）'!$C$6:$U$35,19,FALSE))</f>
        <v>7</v>
      </c>
      <c r="AD45" s="141">
        <f>IF(AD43="","",VLOOKUP(AD43,'【記載例】シフト記号表（勤務時間帯）'!$C$6:$U$35,19,FALSE))</f>
        <v>7</v>
      </c>
      <c r="AE45" s="141" t="str">
        <f>IF(AE43="","",VLOOKUP(AE43,'【記載例】シフト記号表（勤務時間帯）'!$C$6:$U$35,19,FALSE))</f>
        <v/>
      </c>
      <c r="AF45" s="142">
        <f>IF(AF43="","",VLOOKUP(AF43,'【記載例】シフト記号表（勤務時間帯）'!$C$6:$U$35,19,FALSE))</f>
        <v>7</v>
      </c>
      <c r="AG45" s="140">
        <f>IF(AG43="","",VLOOKUP(AG43,'【記載例】シフト記号表（勤務時間帯）'!$C$6:$U$35,19,FALSE))</f>
        <v>7</v>
      </c>
      <c r="AH45" s="141" t="str">
        <f>IF(AH43="","",VLOOKUP(AH43,'【記載例】シフト記号表（勤務時間帯）'!$C$6:$U$35,19,FALSE))</f>
        <v/>
      </c>
      <c r="AI45" s="141">
        <f>IF(AI43="","",VLOOKUP(AI43,'【記載例】シフト記号表（勤務時間帯）'!$C$6:$U$35,19,FALSE))</f>
        <v>7</v>
      </c>
      <c r="AJ45" s="141">
        <f>IF(AJ43="","",VLOOKUP(AJ43,'【記載例】シフト記号表（勤務時間帯）'!$C$6:$U$35,19,FALSE))</f>
        <v>7</v>
      </c>
      <c r="AK45" s="141">
        <f>IF(AK43="","",VLOOKUP(AK43,'【記載例】シフト記号表（勤務時間帯）'!$C$6:$U$35,19,FALSE))</f>
        <v>7</v>
      </c>
      <c r="AL45" s="141" t="str">
        <f>IF(AL43="","",VLOOKUP(AL43,'【記載例】シフト記号表（勤務時間帯）'!$C$6:$U$35,19,FALSE))</f>
        <v/>
      </c>
      <c r="AM45" s="142">
        <f>IF(AM43="","",VLOOKUP(AM43,'【記載例】シフト記号表（勤務時間帯）'!$C$6:$U$35,19,FALSE))</f>
        <v>7</v>
      </c>
      <c r="AN45" s="140">
        <f>IF(AN43="","",VLOOKUP(AN43,'【記載例】シフト記号表（勤務時間帯）'!$C$6:$U$35,19,FALSE))</f>
        <v>7</v>
      </c>
      <c r="AO45" s="141" t="str">
        <f>IF(AO43="","",VLOOKUP(AO43,'【記載例】シフト記号表（勤務時間帯）'!$C$6:$U$35,19,FALSE))</f>
        <v/>
      </c>
      <c r="AP45" s="141">
        <f>IF(AP43="","",VLOOKUP(AP43,'【記載例】シフト記号表（勤務時間帯）'!$C$6:$U$35,19,FALSE))</f>
        <v>7</v>
      </c>
      <c r="AQ45" s="141">
        <f>IF(AQ43="","",VLOOKUP(AQ43,'【記載例】シフト記号表（勤務時間帯）'!$C$6:$U$35,19,FALSE))</f>
        <v>7</v>
      </c>
      <c r="AR45" s="141">
        <f>IF(AR43="","",VLOOKUP(AR43,'【記載例】シフト記号表（勤務時間帯）'!$C$6:$U$35,19,FALSE))</f>
        <v>7</v>
      </c>
      <c r="AS45" s="141" t="str">
        <f>IF(AS43="","",VLOOKUP(AS43,'【記載例】シフト記号表（勤務時間帯）'!$C$6:$U$35,19,FALSE))</f>
        <v/>
      </c>
      <c r="AT45" s="142">
        <f>IF(AT43="","",VLOOKUP(AT43,'【記載例】シフト記号表（勤務時間帯）'!$C$6:$U$35,19,FALSE))</f>
        <v>7</v>
      </c>
      <c r="AU45" s="140" t="str">
        <f>IF(AU43="","",VLOOKUP(AU43,'【記載例】シフト記号表（勤務時間帯）'!$C$6:$U$35,19,FALSE))</f>
        <v/>
      </c>
      <c r="AV45" s="141" t="str">
        <f>IF(AV43="","",VLOOKUP(AV43,'【記載例】シフト記号表（勤務時間帯）'!$C$6:$U$35,19,FALSE))</f>
        <v/>
      </c>
      <c r="AW45" s="141" t="str">
        <f>IF(AW43="","",VLOOKUP(AW43,'【記載例】シフト記号表（勤務時間帯）'!$C$6:$U$35,19,FALSE))</f>
        <v/>
      </c>
      <c r="AX45" s="869">
        <f>IF($BB$3="４週",SUM(S45:AT45),IF($BB$3="暦月",SUM(S45:AW45),""))</f>
        <v>140</v>
      </c>
      <c r="AY45" s="870"/>
      <c r="AZ45" s="871">
        <f>IF($BB$3="４週",AX45/4,IF($BB$3="暦月",【記載例】地密通所!AX45/(【記載例】地密通所!$BB$8/7),""))</f>
        <v>35</v>
      </c>
      <c r="BA45" s="872"/>
      <c r="BB45" s="892"/>
      <c r="BC45" s="893"/>
      <c r="BD45" s="893"/>
      <c r="BE45" s="893"/>
      <c r="BF45" s="894"/>
    </row>
    <row r="46" spans="2:62" ht="20.25" customHeight="1">
      <c r="B46" s="898">
        <f>B43+1</f>
        <v>9</v>
      </c>
      <c r="C46" s="900" t="s">
        <v>159</v>
      </c>
      <c r="D46" s="901"/>
      <c r="E46" s="902"/>
      <c r="F46" s="143"/>
      <c r="G46" s="819" t="s">
        <v>145</v>
      </c>
      <c r="H46" s="822" t="s">
        <v>146</v>
      </c>
      <c r="I46" s="823"/>
      <c r="J46" s="823"/>
      <c r="K46" s="824"/>
      <c r="L46" s="826" t="s">
        <v>173</v>
      </c>
      <c r="M46" s="827"/>
      <c r="N46" s="827"/>
      <c r="O46" s="828"/>
      <c r="P46" s="835" t="s">
        <v>148</v>
      </c>
      <c r="Q46" s="836"/>
      <c r="R46" s="837"/>
      <c r="S46" s="132" t="s">
        <v>149</v>
      </c>
      <c r="T46" s="133" t="s">
        <v>149</v>
      </c>
      <c r="U46" s="133"/>
      <c r="V46" s="133" t="s">
        <v>149</v>
      </c>
      <c r="W46" s="133" t="s">
        <v>149</v>
      </c>
      <c r="X46" s="133" t="s">
        <v>149</v>
      </c>
      <c r="Y46" s="134"/>
      <c r="Z46" s="132" t="s">
        <v>149</v>
      </c>
      <c r="AA46" s="133" t="s">
        <v>149</v>
      </c>
      <c r="AB46" s="133"/>
      <c r="AC46" s="133" t="s">
        <v>149</v>
      </c>
      <c r="AD46" s="133" t="s">
        <v>149</v>
      </c>
      <c r="AE46" s="133" t="s">
        <v>149</v>
      </c>
      <c r="AF46" s="134"/>
      <c r="AG46" s="132" t="s">
        <v>149</v>
      </c>
      <c r="AH46" s="133" t="s">
        <v>149</v>
      </c>
      <c r="AI46" s="133"/>
      <c r="AJ46" s="133" t="s">
        <v>149</v>
      </c>
      <c r="AK46" s="133" t="s">
        <v>149</v>
      </c>
      <c r="AL46" s="133" t="s">
        <v>149</v>
      </c>
      <c r="AM46" s="134"/>
      <c r="AN46" s="132" t="s">
        <v>149</v>
      </c>
      <c r="AO46" s="133" t="s">
        <v>149</v>
      </c>
      <c r="AP46" s="133"/>
      <c r="AQ46" s="133" t="s">
        <v>149</v>
      </c>
      <c r="AR46" s="133" t="s">
        <v>149</v>
      </c>
      <c r="AS46" s="133" t="s">
        <v>149</v>
      </c>
      <c r="AT46" s="134"/>
      <c r="AU46" s="132"/>
      <c r="AV46" s="133"/>
      <c r="AW46" s="133"/>
      <c r="AX46" s="850"/>
      <c r="AY46" s="851"/>
      <c r="AZ46" s="852"/>
      <c r="BA46" s="853"/>
      <c r="BB46" s="886"/>
      <c r="BC46" s="887"/>
      <c r="BD46" s="887"/>
      <c r="BE46" s="887"/>
      <c r="BF46" s="888"/>
    </row>
    <row r="47" spans="2:62" ht="20.25" customHeight="1">
      <c r="B47" s="898"/>
      <c r="C47" s="903"/>
      <c r="D47" s="904"/>
      <c r="E47" s="905"/>
      <c r="F47" s="135"/>
      <c r="G47" s="820"/>
      <c r="H47" s="825"/>
      <c r="I47" s="823"/>
      <c r="J47" s="823"/>
      <c r="K47" s="824"/>
      <c r="L47" s="829"/>
      <c r="M47" s="830"/>
      <c r="N47" s="830"/>
      <c r="O47" s="831"/>
      <c r="P47" s="859" t="s">
        <v>151</v>
      </c>
      <c r="Q47" s="860"/>
      <c r="R47" s="861"/>
      <c r="S47" s="136">
        <f>IF(S46="","",VLOOKUP(S46,'【記載例】シフト記号表（勤務時間帯）'!$C$6:$K$35,9,FALSE))</f>
        <v>8</v>
      </c>
      <c r="T47" s="137">
        <f>IF(T46="","",VLOOKUP(T46,'【記載例】シフト記号表（勤務時間帯）'!$C$6:$K$35,9,FALSE))</f>
        <v>8</v>
      </c>
      <c r="U47" s="137" t="str">
        <f>IF(U46="","",VLOOKUP(U46,'【記載例】シフト記号表（勤務時間帯）'!$C$6:$K$35,9,FALSE))</f>
        <v/>
      </c>
      <c r="V47" s="137">
        <f>IF(V46="","",VLOOKUP(V46,'【記載例】シフト記号表（勤務時間帯）'!$C$6:$K$35,9,FALSE))</f>
        <v>8</v>
      </c>
      <c r="W47" s="137">
        <f>IF(W46="","",VLOOKUP(W46,'【記載例】シフト記号表（勤務時間帯）'!$C$6:$K$35,9,FALSE))</f>
        <v>8</v>
      </c>
      <c r="X47" s="137">
        <f>IF(X46="","",VLOOKUP(X46,'【記載例】シフト記号表（勤務時間帯）'!$C$6:$K$35,9,FALSE))</f>
        <v>8</v>
      </c>
      <c r="Y47" s="138" t="str">
        <f>IF(Y46="","",VLOOKUP(Y46,'【記載例】シフト記号表（勤務時間帯）'!$C$6:$K$35,9,FALSE))</f>
        <v/>
      </c>
      <c r="Z47" s="136">
        <f>IF(Z46="","",VLOOKUP(Z46,'【記載例】シフト記号表（勤務時間帯）'!$C$6:$K$35,9,FALSE))</f>
        <v>8</v>
      </c>
      <c r="AA47" s="137">
        <f>IF(AA46="","",VLOOKUP(AA46,'【記載例】シフト記号表（勤務時間帯）'!$C$6:$K$35,9,FALSE))</f>
        <v>8</v>
      </c>
      <c r="AB47" s="137" t="str">
        <f>IF(AB46="","",VLOOKUP(AB46,'【記載例】シフト記号表（勤務時間帯）'!$C$6:$K$35,9,FALSE))</f>
        <v/>
      </c>
      <c r="AC47" s="137">
        <f>IF(AC46="","",VLOOKUP(AC46,'【記載例】シフト記号表（勤務時間帯）'!$C$6:$K$35,9,FALSE))</f>
        <v>8</v>
      </c>
      <c r="AD47" s="137">
        <f>IF(AD46="","",VLOOKUP(AD46,'【記載例】シフト記号表（勤務時間帯）'!$C$6:$K$35,9,FALSE))</f>
        <v>8</v>
      </c>
      <c r="AE47" s="137">
        <f>IF(AE46="","",VLOOKUP(AE46,'【記載例】シフト記号表（勤務時間帯）'!$C$6:$K$35,9,FALSE))</f>
        <v>8</v>
      </c>
      <c r="AF47" s="138" t="str">
        <f>IF(AF46="","",VLOOKUP(AF46,'【記載例】シフト記号表（勤務時間帯）'!$C$6:$K$35,9,FALSE))</f>
        <v/>
      </c>
      <c r="AG47" s="136">
        <f>IF(AG46="","",VLOOKUP(AG46,'【記載例】シフト記号表（勤務時間帯）'!$C$6:$K$35,9,FALSE))</f>
        <v>8</v>
      </c>
      <c r="AH47" s="137">
        <f>IF(AH46="","",VLOOKUP(AH46,'【記載例】シフト記号表（勤務時間帯）'!$C$6:$K$35,9,FALSE))</f>
        <v>8</v>
      </c>
      <c r="AI47" s="137" t="str">
        <f>IF(AI46="","",VLOOKUP(AI46,'【記載例】シフト記号表（勤務時間帯）'!$C$6:$K$35,9,FALSE))</f>
        <v/>
      </c>
      <c r="AJ47" s="137">
        <f>IF(AJ46="","",VLOOKUP(AJ46,'【記載例】シフト記号表（勤務時間帯）'!$C$6:$K$35,9,FALSE))</f>
        <v>8</v>
      </c>
      <c r="AK47" s="137">
        <f>IF(AK46="","",VLOOKUP(AK46,'【記載例】シフト記号表（勤務時間帯）'!$C$6:$K$35,9,FALSE))</f>
        <v>8</v>
      </c>
      <c r="AL47" s="137">
        <f>IF(AL46="","",VLOOKUP(AL46,'【記載例】シフト記号表（勤務時間帯）'!$C$6:$K$35,9,FALSE))</f>
        <v>8</v>
      </c>
      <c r="AM47" s="138" t="str">
        <f>IF(AM46="","",VLOOKUP(AM46,'【記載例】シフト記号表（勤務時間帯）'!$C$6:$K$35,9,FALSE))</f>
        <v/>
      </c>
      <c r="AN47" s="136">
        <f>IF(AN46="","",VLOOKUP(AN46,'【記載例】シフト記号表（勤務時間帯）'!$C$6:$K$35,9,FALSE))</f>
        <v>8</v>
      </c>
      <c r="AO47" s="137">
        <f>IF(AO46="","",VLOOKUP(AO46,'【記載例】シフト記号表（勤務時間帯）'!$C$6:$K$35,9,FALSE))</f>
        <v>8</v>
      </c>
      <c r="AP47" s="137" t="str">
        <f>IF(AP46="","",VLOOKUP(AP46,'【記載例】シフト記号表（勤務時間帯）'!$C$6:$K$35,9,FALSE))</f>
        <v/>
      </c>
      <c r="AQ47" s="137">
        <f>IF(AQ46="","",VLOOKUP(AQ46,'【記載例】シフト記号表（勤務時間帯）'!$C$6:$K$35,9,FALSE))</f>
        <v>8</v>
      </c>
      <c r="AR47" s="137">
        <f>IF(AR46="","",VLOOKUP(AR46,'【記載例】シフト記号表（勤務時間帯）'!$C$6:$K$35,9,FALSE))</f>
        <v>8</v>
      </c>
      <c r="AS47" s="137">
        <f>IF(AS46="","",VLOOKUP(AS46,'【記載例】シフト記号表（勤務時間帯）'!$C$6:$K$35,9,FALSE))</f>
        <v>8</v>
      </c>
      <c r="AT47" s="138" t="str">
        <f>IF(AT46="","",VLOOKUP(AT46,'【記載例】シフト記号表（勤務時間帯）'!$C$6:$K$35,9,FALSE))</f>
        <v/>
      </c>
      <c r="AU47" s="136" t="str">
        <f>IF(AU46="","",VLOOKUP(AU46,'【記載例】シフト記号表（勤務時間帯）'!$C$6:$K$35,9,FALSE))</f>
        <v/>
      </c>
      <c r="AV47" s="137" t="str">
        <f>IF(AV46="","",VLOOKUP(AV46,'【記載例】シフト記号表（勤務時間帯）'!$C$6:$K$35,9,FALSE))</f>
        <v/>
      </c>
      <c r="AW47" s="137" t="str">
        <f>IF(AW46="","",VLOOKUP(AW46,'【記載例】シフト記号表（勤務時間帯）'!$C$6:$K$35,9,FALSE))</f>
        <v/>
      </c>
      <c r="AX47" s="862">
        <f>IF($BB$3="４週",SUM(S47:AT47),IF($BB$3="暦月",SUM(S47:AW47),""))</f>
        <v>160</v>
      </c>
      <c r="AY47" s="863"/>
      <c r="AZ47" s="864">
        <f>IF($BB$3="４週",AX47/4,IF($BB$3="暦月",【記載例】地密通所!AX47/(【記載例】地密通所!$BB$8/7),""))</f>
        <v>40</v>
      </c>
      <c r="BA47" s="865"/>
      <c r="BB47" s="889"/>
      <c r="BC47" s="890"/>
      <c r="BD47" s="890"/>
      <c r="BE47" s="890"/>
      <c r="BF47" s="891"/>
    </row>
    <row r="48" spans="2:62" ht="20.25" customHeight="1">
      <c r="B48" s="898"/>
      <c r="C48" s="906"/>
      <c r="D48" s="907"/>
      <c r="E48" s="908"/>
      <c r="F48" s="135" t="str">
        <f>C46</f>
        <v>介護職員</v>
      </c>
      <c r="G48" s="821"/>
      <c r="H48" s="825"/>
      <c r="I48" s="823"/>
      <c r="J48" s="823"/>
      <c r="K48" s="824"/>
      <c r="L48" s="832"/>
      <c r="M48" s="833"/>
      <c r="N48" s="833"/>
      <c r="O48" s="834"/>
      <c r="P48" s="895" t="s">
        <v>152</v>
      </c>
      <c r="Q48" s="896"/>
      <c r="R48" s="897"/>
      <c r="S48" s="140">
        <f>IF(S46="","",VLOOKUP(S46,'【記載例】シフト記号表（勤務時間帯）'!$C$6:$U$35,19,FALSE))</f>
        <v>7</v>
      </c>
      <c r="T48" s="141">
        <f>IF(T46="","",VLOOKUP(T46,'【記載例】シフト記号表（勤務時間帯）'!$C$6:$U$35,19,FALSE))</f>
        <v>7</v>
      </c>
      <c r="U48" s="141" t="str">
        <f>IF(U46="","",VLOOKUP(U46,'【記載例】シフト記号表（勤務時間帯）'!$C$6:$U$35,19,FALSE))</f>
        <v/>
      </c>
      <c r="V48" s="141">
        <f>IF(V46="","",VLOOKUP(V46,'【記載例】シフト記号表（勤務時間帯）'!$C$6:$U$35,19,FALSE))</f>
        <v>7</v>
      </c>
      <c r="W48" s="141">
        <f>IF(W46="","",VLOOKUP(W46,'【記載例】シフト記号表（勤務時間帯）'!$C$6:$U$35,19,FALSE))</f>
        <v>7</v>
      </c>
      <c r="X48" s="141">
        <f>IF(X46="","",VLOOKUP(X46,'【記載例】シフト記号表（勤務時間帯）'!$C$6:$U$35,19,FALSE))</f>
        <v>7</v>
      </c>
      <c r="Y48" s="142" t="str">
        <f>IF(Y46="","",VLOOKUP(Y46,'【記載例】シフト記号表（勤務時間帯）'!$C$6:$U$35,19,FALSE))</f>
        <v/>
      </c>
      <c r="Z48" s="140">
        <f>IF(Z46="","",VLOOKUP(Z46,'【記載例】シフト記号表（勤務時間帯）'!$C$6:$U$35,19,FALSE))</f>
        <v>7</v>
      </c>
      <c r="AA48" s="141">
        <f>IF(AA46="","",VLOOKUP(AA46,'【記載例】シフト記号表（勤務時間帯）'!$C$6:$U$35,19,FALSE))</f>
        <v>7</v>
      </c>
      <c r="AB48" s="141" t="str">
        <f>IF(AB46="","",VLOOKUP(AB46,'【記載例】シフト記号表（勤務時間帯）'!$C$6:$U$35,19,FALSE))</f>
        <v/>
      </c>
      <c r="AC48" s="141">
        <f>IF(AC46="","",VLOOKUP(AC46,'【記載例】シフト記号表（勤務時間帯）'!$C$6:$U$35,19,FALSE))</f>
        <v>7</v>
      </c>
      <c r="AD48" s="141">
        <f>IF(AD46="","",VLOOKUP(AD46,'【記載例】シフト記号表（勤務時間帯）'!$C$6:$U$35,19,FALSE))</f>
        <v>7</v>
      </c>
      <c r="AE48" s="141">
        <f>IF(AE46="","",VLOOKUP(AE46,'【記載例】シフト記号表（勤務時間帯）'!$C$6:$U$35,19,FALSE))</f>
        <v>7</v>
      </c>
      <c r="AF48" s="142" t="str">
        <f>IF(AF46="","",VLOOKUP(AF46,'【記載例】シフト記号表（勤務時間帯）'!$C$6:$U$35,19,FALSE))</f>
        <v/>
      </c>
      <c r="AG48" s="140">
        <f>IF(AG46="","",VLOOKUP(AG46,'【記載例】シフト記号表（勤務時間帯）'!$C$6:$U$35,19,FALSE))</f>
        <v>7</v>
      </c>
      <c r="AH48" s="141">
        <f>IF(AH46="","",VLOOKUP(AH46,'【記載例】シフト記号表（勤務時間帯）'!$C$6:$U$35,19,FALSE))</f>
        <v>7</v>
      </c>
      <c r="AI48" s="141" t="str">
        <f>IF(AI46="","",VLOOKUP(AI46,'【記載例】シフト記号表（勤務時間帯）'!$C$6:$U$35,19,FALSE))</f>
        <v/>
      </c>
      <c r="AJ48" s="141">
        <f>IF(AJ46="","",VLOOKUP(AJ46,'【記載例】シフト記号表（勤務時間帯）'!$C$6:$U$35,19,FALSE))</f>
        <v>7</v>
      </c>
      <c r="AK48" s="141">
        <f>IF(AK46="","",VLOOKUP(AK46,'【記載例】シフト記号表（勤務時間帯）'!$C$6:$U$35,19,FALSE))</f>
        <v>7</v>
      </c>
      <c r="AL48" s="141">
        <f>IF(AL46="","",VLOOKUP(AL46,'【記載例】シフト記号表（勤務時間帯）'!$C$6:$U$35,19,FALSE))</f>
        <v>7</v>
      </c>
      <c r="AM48" s="142" t="str">
        <f>IF(AM46="","",VLOOKUP(AM46,'【記載例】シフト記号表（勤務時間帯）'!$C$6:$U$35,19,FALSE))</f>
        <v/>
      </c>
      <c r="AN48" s="140">
        <f>IF(AN46="","",VLOOKUP(AN46,'【記載例】シフト記号表（勤務時間帯）'!$C$6:$U$35,19,FALSE))</f>
        <v>7</v>
      </c>
      <c r="AO48" s="141">
        <f>IF(AO46="","",VLOOKUP(AO46,'【記載例】シフト記号表（勤務時間帯）'!$C$6:$U$35,19,FALSE))</f>
        <v>7</v>
      </c>
      <c r="AP48" s="141" t="str">
        <f>IF(AP46="","",VLOOKUP(AP46,'【記載例】シフト記号表（勤務時間帯）'!$C$6:$U$35,19,FALSE))</f>
        <v/>
      </c>
      <c r="AQ48" s="141">
        <f>IF(AQ46="","",VLOOKUP(AQ46,'【記載例】シフト記号表（勤務時間帯）'!$C$6:$U$35,19,FALSE))</f>
        <v>7</v>
      </c>
      <c r="AR48" s="141">
        <f>IF(AR46="","",VLOOKUP(AR46,'【記載例】シフト記号表（勤務時間帯）'!$C$6:$U$35,19,FALSE))</f>
        <v>7</v>
      </c>
      <c r="AS48" s="141">
        <f>IF(AS46="","",VLOOKUP(AS46,'【記載例】シフト記号表（勤務時間帯）'!$C$6:$U$35,19,FALSE))</f>
        <v>7</v>
      </c>
      <c r="AT48" s="142" t="str">
        <f>IF(AT46="","",VLOOKUP(AT46,'【記載例】シフト記号表（勤務時間帯）'!$C$6:$U$35,19,FALSE))</f>
        <v/>
      </c>
      <c r="AU48" s="140" t="str">
        <f>IF(AU46="","",VLOOKUP(AU46,'【記載例】シフト記号表（勤務時間帯）'!$C$6:$U$35,19,FALSE))</f>
        <v/>
      </c>
      <c r="AV48" s="141" t="str">
        <f>IF(AV46="","",VLOOKUP(AV46,'【記載例】シフト記号表（勤務時間帯）'!$C$6:$U$35,19,FALSE))</f>
        <v/>
      </c>
      <c r="AW48" s="141" t="str">
        <f>IF(AW46="","",VLOOKUP(AW46,'【記載例】シフト記号表（勤務時間帯）'!$C$6:$U$35,19,FALSE))</f>
        <v/>
      </c>
      <c r="AX48" s="869">
        <f>IF($BB$3="４週",SUM(S48:AT48),IF($BB$3="暦月",SUM(S48:AW48),""))</f>
        <v>140</v>
      </c>
      <c r="AY48" s="870"/>
      <c r="AZ48" s="871">
        <f>IF($BB$3="４週",AX48/4,IF($BB$3="暦月",【記載例】地密通所!AX48/(【記載例】地密通所!$BB$8/7),""))</f>
        <v>35</v>
      </c>
      <c r="BA48" s="872"/>
      <c r="BB48" s="892"/>
      <c r="BC48" s="893"/>
      <c r="BD48" s="893"/>
      <c r="BE48" s="893"/>
      <c r="BF48" s="894"/>
    </row>
    <row r="49" spans="2:62" ht="20.25" customHeight="1">
      <c r="B49" s="898">
        <f>B46+1</f>
        <v>10</v>
      </c>
      <c r="C49" s="900" t="s">
        <v>168</v>
      </c>
      <c r="D49" s="901"/>
      <c r="E49" s="902"/>
      <c r="F49" s="143"/>
      <c r="G49" s="819" t="s">
        <v>156</v>
      </c>
      <c r="H49" s="822" t="s">
        <v>161</v>
      </c>
      <c r="I49" s="823"/>
      <c r="J49" s="823"/>
      <c r="K49" s="824"/>
      <c r="L49" s="826" t="s">
        <v>162</v>
      </c>
      <c r="M49" s="827"/>
      <c r="N49" s="827"/>
      <c r="O49" s="828"/>
      <c r="P49" s="835" t="s">
        <v>148</v>
      </c>
      <c r="Q49" s="836"/>
      <c r="R49" s="837"/>
      <c r="S49" s="132" t="s">
        <v>174</v>
      </c>
      <c r="T49" s="133"/>
      <c r="U49" s="133" t="s">
        <v>174</v>
      </c>
      <c r="V49" s="133" t="s">
        <v>174</v>
      </c>
      <c r="W49" s="133"/>
      <c r="X49" s="133" t="s">
        <v>174</v>
      </c>
      <c r="Y49" s="134"/>
      <c r="Z49" s="132" t="s">
        <v>174</v>
      </c>
      <c r="AA49" s="133"/>
      <c r="AB49" s="133" t="s">
        <v>174</v>
      </c>
      <c r="AC49" s="133" t="s">
        <v>174</v>
      </c>
      <c r="AD49" s="133"/>
      <c r="AE49" s="133" t="s">
        <v>174</v>
      </c>
      <c r="AF49" s="134"/>
      <c r="AG49" s="132" t="s">
        <v>174</v>
      </c>
      <c r="AH49" s="133"/>
      <c r="AI49" s="133" t="s">
        <v>174</v>
      </c>
      <c r="AJ49" s="133" t="s">
        <v>174</v>
      </c>
      <c r="AK49" s="133"/>
      <c r="AL49" s="133" t="s">
        <v>174</v>
      </c>
      <c r="AM49" s="134"/>
      <c r="AN49" s="132" t="s">
        <v>174</v>
      </c>
      <c r="AO49" s="133"/>
      <c r="AP49" s="133" t="s">
        <v>174</v>
      </c>
      <c r="AQ49" s="133" t="s">
        <v>174</v>
      </c>
      <c r="AR49" s="133"/>
      <c r="AS49" s="133" t="s">
        <v>174</v>
      </c>
      <c r="AT49" s="134"/>
      <c r="AU49" s="132"/>
      <c r="AV49" s="133"/>
      <c r="AW49" s="133"/>
      <c r="AX49" s="850"/>
      <c r="AY49" s="851"/>
      <c r="AZ49" s="852"/>
      <c r="BA49" s="853"/>
      <c r="BB49" s="886" t="s">
        <v>175</v>
      </c>
      <c r="BC49" s="887"/>
      <c r="BD49" s="887"/>
      <c r="BE49" s="887"/>
      <c r="BF49" s="888"/>
    </row>
    <row r="50" spans="2:62" ht="20.25" customHeight="1">
      <c r="B50" s="898"/>
      <c r="C50" s="903"/>
      <c r="D50" s="904"/>
      <c r="E50" s="905"/>
      <c r="F50" s="135"/>
      <c r="G50" s="820"/>
      <c r="H50" s="825"/>
      <c r="I50" s="823"/>
      <c r="J50" s="823"/>
      <c r="K50" s="824"/>
      <c r="L50" s="829"/>
      <c r="M50" s="830"/>
      <c r="N50" s="830"/>
      <c r="O50" s="831"/>
      <c r="P50" s="859" t="s">
        <v>151</v>
      </c>
      <c r="Q50" s="860"/>
      <c r="R50" s="861"/>
      <c r="S50" s="136">
        <f>IF(S49="","",VLOOKUP(S49,'【記載例】シフト記号表（勤務時間帯）'!$C$6:$K$35,9,FALSE))</f>
        <v>4</v>
      </c>
      <c r="T50" s="137" t="str">
        <f>IF(T49="","",VLOOKUP(T49,'【記載例】シフト記号表（勤務時間帯）'!$C$6:$K$35,9,FALSE))</f>
        <v/>
      </c>
      <c r="U50" s="137">
        <f>IF(U49="","",VLOOKUP(U49,'【記載例】シフト記号表（勤務時間帯）'!$C$6:$K$35,9,FALSE))</f>
        <v>4</v>
      </c>
      <c r="V50" s="137">
        <f>IF(V49="","",VLOOKUP(V49,'【記載例】シフト記号表（勤務時間帯）'!$C$6:$K$35,9,FALSE))</f>
        <v>4</v>
      </c>
      <c r="W50" s="137" t="str">
        <f>IF(W49="","",VLOOKUP(W49,'【記載例】シフト記号表（勤務時間帯）'!$C$6:$K$35,9,FALSE))</f>
        <v/>
      </c>
      <c r="X50" s="137">
        <f>IF(X49="","",VLOOKUP(X49,'【記載例】シフト記号表（勤務時間帯）'!$C$6:$K$35,9,FALSE))</f>
        <v>4</v>
      </c>
      <c r="Y50" s="138" t="str">
        <f>IF(Y49="","",VLOOKUP(Y49,'【記載例】シフト記号表（勤務時間帯）'!$C$6:$K$35,9,FALSE))</f>
        <v/>
      </c>
      <c r="Z50" s="136">
        <f>IF(Z49="","",VLOOKUP(Z49,'【記載例】シフト記号表（勤務時間帯）'!$C$6:$K$35,9,FALSE))</f>
        <v>4</v>
      </c>
      <c r="AA50" s="137" t="str">
        <f>IF(AA49="","",VLOOKUP(AA49,'【記載例】シフト記号表（勤務時間帯）'!$C$6:$K$35,9,FALSE))</f>
        <v/>
      </c>
      <c r="AB50" s="137">
        <f>IF(AB49="","",VLOOKUP(AB49,'【記載例】シフト記号表（勤務時間帯）'!$C$6:$K$35,9,FALSE))</f>
        <v>4</v>
      </c>
      <c r="AC50" s="137">
        <f>IF(AC49="","",VLOOKUP(AC49,'【記載例】シフト記号表（勤務時間帯）'!$C$6:$K$35,9,FALSE))</f>
        <v>4</v>
      </c>
      <c r="AD50" s="137" t="str">
        <f>IF(AD49="","",VLOOKUP(AD49,'【記載例】シフト記号表（勤務時間帯）'!$C$6:$K$35,9,FALSE))</f>
        <v/>
      </c>
      <c r="AE50" s="137">
        <f>IF(AE49="","",VLOOKUP(AE49,'【記載例】シフト記号表（勤務時間帯）'!$C$6:$K$35,9,FALSE))</f>
        <v>4</v>
      </c>
      <c r="AF50" s="138" t="str">
        <f>IF(AF49="","",VLOOKUP(AF49,'【記載例】シフト記号表（勤務時間帯）'!$C$6:$K$35,9,FALSE))</f>
        <v/>
      </c>
      <c r="AG50" s="136">
        <f>IF(AG49="","",VLOOKUP(AG49,'【記載例】シフト記号表（勤務時間帯）'!$C$6:$K$35,9,FALSE))</f>
        <v>4</v>
      </c>
      <c r="AH50" s="137" t="str">
        <f>IF(AH49="","",VLOOKUP(AH49,'【記載例】シフト記号表（勤務時間帯）'!$C$6:$K$35,9,FALSE))</f>
        <v/>
      </c>
      <c r="AI50" s="137">
        <f>IF(AI49="","",VLOOKUP(AI49,'【記載例】シフト記号表（勤務時間帯）'!$C$6:$K$35,9,FALSE))</f>
        <v>4</v>
      </c>
      <c r="AJ50" s="137">
        <f>IF(AJ49="","",VLOOKUP(AJ49,'【記載例】シフト記号表（勤務時間帯）'!$C$6:$K$35,9,FALSE))</f>
        <v>4</v>
      </c>
      <c r="AK50" s="137" t="str">
        <f>IF(AK49="","",VLOOKUP(AK49,'【記載例】シフト記号表（勤務時間帯）'!$C$6:$K$35,9,FALSE))</f>
        <v/>
      </c>
      <c r="AL50" s="137">
        <f>IF(AL49="","",VLOOKUP(AL49,'【記載例】シフト記号表（勤務時間帯）'!$C$6:$K$35,9,FALSE))</f>
        <v>4</v>
      </c>
      <c r="AM50" s="138" t="str">
        <f>IF(AM49="","",VLOOKUP(AM49,'【記載例】シフト記号表（勤務時間帯）'!$C$6:$K$35,9,FALSE))</f>
        <v/>
      </c>
      <c r="AN50" s="136">
        <f>IF(AN49="","",VLOOKUP(AN49,'【記載例】シフト記号表（勤務時間帯）'!$C$6:$K$35,9,FALSE))</f>
        <v>4</v>
      </c>
      <c r="AO50" s="137" t="str">
        <f>IF(AO49="","",VLOOKUP(AO49,'【記載例】シフト記号表（勤務時間帯）'!$C$6:$K$35,9,FALSE))</f>
        <v/>
      </c>
      <c r="AP50" s="137">
        <f>IF(AP49="","",VLOOKUP(AP49,'【記載例】シフト記号表（勤務時間帯）'!$C$6:$K$35,9,FALSE))</f>
        <v>4</v>
      </c>
      <c r="AQ50" s="137">
        <f>IF(AQ49="","",VLOOKUP(AQ49,'【記載例】シフト記号表（勤務時間帯）'!$C$6:$K$35,9,FALSE))</f>
        <v>4</v>
      </c>
      <c r="AR50" s="137" t="str">
        <f>IF(AR49="","",VLOOKUP(AR49,'【記載例】シフト記号表（勤務時間帯）'!$C$6:$K$35,9,FALSE))</f>
        <v/>
      </c>
      <c r="AS50" s="137">
        <f>IF(AS49="","",VLOOKUP(AS49,'【記載例】シフト記号表（勤務時間帯）'!$C$6:$K$35,9,FALSE))</f>
        <v>4</v>
      </c>
      <c r="AT50" s="138" t="str">
        <f>IF(AT49="","",VLOOKUP(AT49,'【記載例】シフト記号表（勤務時間帯）'!$C$6:$K$35,9,FALSE))</f>
        <v/>
      </c>
      <c r="AU50" s="136" t="str">
        <f>IF(AU49="","",VLOOKUP(AU49,'【記載例】シフト記号表（勤務時間帯）'!$C$6:$K$35,9,FALSE))</f>
        <v/>
      </c>
      <c r="AV50" s="137" t="str">
        <f>IF(AV49="","",VLOOKUP(AV49,'【記載例】シフト記号表（勤務時間帯）'!$C$6:$K$35,9,FALSE))</f>
        <v/>
      </c>
      <c r="AW50" s="137" t="str">
        <f>IF(AW49="","",VLOOKUP(AW49,'【記載例】シフト記号表（勤務時間帯）'!$C$6:$K$35,9,FALSE))</f>
        <v/>
      </c>
      <c r="AX50" s="862">
        <f>IF($BB$3="４週",SUM(S50:AT50),IF($BB$3="暦月",SUM(S50:AW50),""))</f>
        <v>64</v>
      </c>
      <c r="AY50" s="863"/>
      <c r="AZ50" s="864">
        <f>IF($BB$3="４週",AX50/4,IF($BB$3="暦月",【記載例】地密通所!AX50/(【記載例】地密通所!$BB$8/7),""))</f>
        <v>16</v>
      </c>
      <c r="BA50" s="865"/>
      <c r="BB50" s="889"/>
      <c r="BC50" s="890"/>
      <c r="BD50" s="890"/>
      <c r="BE50" s="890"/>
      <c r="BF50" s="891"/>
    </row>
    <row r="51" spans="2:62" ht="20.25" customHeight="1">
      <c r="B51" s="898"/>
      <c r="C51" s="906"/>
      <c r="D51" s="907"/>
      <c r="E51" s="908"/>
      <c r="F51" s="135" t="str">
        <f>C49</f>
        <v>機能訓練指導員</v>
      </c>
      <c r="G51" s="821"/>
      <c r="H51" s="825"/>
      <c r="I51" s="823"/>
      <c r="J51" s="823"/>
      <c r="K51" s="824"/>
      <c r="L51" s="832"/>
      <c r="M51" s="833"/>
      <c r="N51" s="833"/>
      <c r="O51" s="834"/>
      <c r="P51" s="895" t="s">
        <v>152</v>
      </c>
      <c r="Q51" s="896"/>
      <c r="R51" s="897"/>
      <c r="S51" s="140">
        <f>IF(S49="","",VLOOKUP(S49,'【記載例】シフト記号表（勤務時間帯）'!$C$6:$U$35,19,FALSE))</f>
        <v>3</v>
      </c>
      <c r="T51" s="141" t="str">
        <f>IF(T49="","",VLOOKUP(T49,'【記載例】シフト記号表（勤務時間帯）'!$C$6:$U$35,19,FALSE))</f>
        <v/>
      </c>
      <c r="U51" s="141">
        <f>IF(U49="","",VLOOKUP(U49,'【記載例】シフト記号表（勤務時間帯）'!$C$6:$U$35,19,FALSE))</f>
        <v>3</v>
      </c>
      <c r="V51" s="141">
        <f>IF(V49="","",VLOOKUP(V49,'【記載例】シフト記号表（勤務時間帯）'!$C$6:$U$35,19,FALSE))</f>
        <v>3</v>
      </c>
      <c r="W51" s="141" t="str">
        <f>IF(W49="","",VLOOKUP(W49,'【記載例】シフト記号表（勤務時間帯）'!$C$6:$U$35,19,FALSE))</f>
        <v/>
      </c>
      <c r="X51" s="141">
        <f>IF(X49="","",VLOOKUP(X49,'【記載例】シフト記号表（勤務時間帯）'!$C$6:$U$35,19,FALSE))</f>
        <v>3</v>
      </c>
      <c r="Y51" s="142" t="str">
        <f>IF(Y49="","",VLOOKUP(Y49,'【記載例】シフト記号表（勤務時間帯）'!$C$6:$U$35,19,FALSE))</f>
        <v/>
      </c>
      <c r="Z51" s="140">
        <f>IF(Z49="","",VLOOKUP(Z49,'【記載例】シフト記号表（勤務時間帯）'!$C$6:$U$35,19,FALSE))</f>
        <v>3</v>
      </c>
      <c r="AA51" s="141" t="str">
        <f>IF(AA49="","",VLOOKUP(AA49,'【記載例】シフト記号表（勤務時間帯）'!$C$6:$U$35,19,FALSE))</f>
        <v/>
      </c>
      <c r="AB51" s="141">
        <f>IF(AB49="","",VLOOKUP(AB49,'【記載例】シフト記号表（勤務時間帯）'!$C$6:$U$35,19,FALSE))</f>
        <v>3</v>
      </c>
      <c r="AC51" s="141">
        <f>IF(AC49="","",VLOOKUP(AC49,'【記載例】シフト記号表（勤務時間帯）'!$C$6:$U$35,19,FALSE))</f>
        <v>3</v>
      </c>
      <c r="AD51" s="141" t="str">
        <f>IF(AD49="","",VLOOKUP(AD49,'【記載例】シフト記号表（勤務時間帯）'!$C$6:$U$35,19,FALSE))</f>
        <v/>
      </c>
      <c r="AE51" s="141">
        <f>IF(AE49="","",VLOOKUP(AE49,'【記載例】シフト記号表（勤務時間帯）'!$C$6:$U$35,19,FALSE))</f>
        <v>3</v>
      </c>
      <c r="AF51" s="142" t="str">
        <f>IF(AF49="","",VLOOKUP(AF49,'【記載例】シフト記号表（勤務時間帯）'!$C$6:$U$35,19,FALSE))</f>
        <v/>
      </c>
      <c r="AG51" s="140">
        <f>IF(AG49="","",VLOOKUP(AG49,'【記載例】シフト記号表（勤務時間帯）'!$C$6:$U$35,19,FALSE))</f>
        <v>3</v>
      </c>
      <c r="AH51" s="141" t="str">
        <f>IF(AH49="","",VLOOKUP(AH49,'【記載例】シフト記号表（勤務時間帯）'!$C$6:$U$35,19,FALSE))</f>
        <v/>
      </c>
      <c r="AI51" s="141">
        <f>IF(AI49="","",VLOOKUP(AI49,'【記載例】シフト記号表（勤務時間帯）'!$C$6:$U$35,19,FALSE))</f>
        <v>3</v>
      </c>
      <c r="AJ51" s="141">
        <f>IF(AJ49="","",VLOOKUP(AJ49,'【記載例】シフト記号表（勤務時間帯）'!$C$6:$U$35,19,FALSE))</f>
        <v>3</v>
      </c>
      <c r="AK51" s="141" t="str">
        <f>IF(AK49="","",VLOOKUP(AK49,'【記載例】シフト記号表（勤務時間帯）'!$C$6:$U$35,19,FALSE))</f>
        <v/>
      </c>
      <c r="AL51" s="141">
        <f>IF(AL49="","",VLOOKUP(AL49,'【記載例】シフト記号表（勤務時間帯）'!$C$6:$U$35,19,FALSE))</f>
        <v>3</v>
      </c>
      <c r="AM51" s="142" t="str">
        <f>IF(AM49="","",VLOOKUP(AM49,'【記載例】シフト記号表（勤務時間帯）'!$C$6:$U$35,19,FALSE))</f>
        <v/>
      </c>
      <c r="AN51" s="140">
        <f>IF(AN49="","",VLOOKUP(AN49,'【記載例】シフト記号表（勤務時間帯）'!$C$6:$U$35,19,FALSE))</f>
        <v>3</v>
      </c>
      <c r="AO51" s="141" t="str">
        <f>IF(AO49="","",VLOOKUP(AO49,'【記載例】シフト記号表（勤務時間帯）'!$C$6:$U$35,19,FALSE))</f>
        <v/>
      </c>
      <c r="AP51" s="141">
        <f>IF(AP49="","",VLOOKUP(AP49,'【記載例】シフト記号表（勤務時間帯）'!$C$6:$U$35,19,FALSE))</f>
        <v>3</v>
      </c>
      <c r="AQ51" s="141">
        <f>IF(AQ49="","",VLOOKUP(AQ49,'【記載例】シフト記号表（勤務時間帯）'!$C$6:$U$35,19,FALSE))</f>
        <v>3</v>
      </c>
      <c r="AR51" s="141" t="str">
        <f>IF(AR49="","",VLOOKUP(AR49,'【記載例】シフト記号表（勤務時間帯）'!$C$6:$U$35,19,FALSE))</f>
        <v/>
      </c>
      <c r="AS51" s="141">
        <f>IF(AS49="","",VLOOKUP(AS49,'【記載例】シフト記号表（勤務時間帯）'!$C$6:$U$35,19,FALSE))</f>
        <v>3</v>
      </c>
      <c r="AT51" s="142" t="str">
        <f>IF(AT49="","",VLOOKUP(AT49,'【記載例】シフト記号表（勤務時間帯）'!$C$6:$U$35,19,FALSE))</f>
        <v/>
      </c>
      <c r="AU51" s="140" t="str">
        <f>IF(AU49="","",VLOOKUP(AU49,'【記載例】シフト記号表（勤務時間帯）'!$C$6:$U$35,19,FALSE))</f>
        <v/>
      </c>
      <c r="AV51" s="141" t="str">
        <f>IF(AV49="","",VLOOKUP(AV49,'【記載例】シフト記号表（勤務時間帯）'!$C$6:$U$35,19,FALSE))</f>
        <v/>
      </c>
      <c r="AW51" s="141" t="str">
        <f>IF(AW49="","",VLOOKUP(AW49,'【記載例】シフト記号表（勤務時間帯）'!$C$6:$U$35,19,FALSE))</f>
        <v/>
      </c>
      <c r="AX51" s="869">
        <f>IF($BB$3="４週",SUM(S51:AT51),IF($BB$3="暦月",SUM(S51:AW51),""))</f>
        <v>48</v>
      </c>
      <c r="AY51" s="870"/>
      <c r="AZ51" s="871">
        <f>IF($BB$3="４週",AX51/4,IF($BB$3="暦月",【記載例】地密通所!AX51/(【記載例】地密通所!$BB$8/7),""))</f>
        <v>12</v>
      </c>
      <c r="BA51" s="872"/>
      <c r="BB51" s="892"/>
      <c r="BC51" s="893"/>
      <c r="BD51" s="893"/>
      <c r="BE51" s="893"/>
      <c r="BF51" s="894"/>
    </row>
    <row r="52" spans="2:62" ht="20.25" customHeight="1">
      <c r="B52" s="898">
        <f>B49+1</f>
        <v>11</v>
      </c>
      <c r="C52" s="900" t="s">
        <v>168</v>
      </c>
      <c r="D52" s="901"/>
      <c r="E52" s="902"/>
      <c r="F52" s="143"/>
      <c r="G52" s="819" t="s">
        <v>165</v>
      </c>
      <c r="H52" s="822" t="s">
        <v>161</v>
      </c>
      <c r="I52" s="823"/>
      <c r="J52" s="823"/>
      <c r="K52" s="824"/>
      <c r="L52" s="826" t="s">
        <v>167</v>
      </c>
      <c r="M52" s="827"/>
      <c r="N52" s="827"/>
      <c r="O52" s="828"/>
      <c r="P52" s="835" t="s">
        <v>148</v>
      </c>
      <c r="Q52" s="836"/>
      <c r="R52" s="837"/>
      <c r="S52" s="132"/>
      <c r="T52" s="133" t="s">
        <v>174</v>
      </c>
      <c r="U52" s="133"/>
      <c r="V52" s="133"/>
      <c r="W52" s="133" t="s">
        <v>174</v>
      </c>
      <c r="X52" s="133"/>
      <c r="Y52" s="134" t="s">
        <v>174</v>
      </c>
      <c r="Z52" s="132"/>
      <c r="AA52" s="133" t="s">
        <v>174</v>
      </c>
      <c r="AB52" s="133"/>
      <c r="AC52" s="133"/>
      <c r="AD52" s="133" t="s">
        <v>174</v>
      </c>
      <c r="AE52" s="133"/>
      <c r="AF52" s="134" t="s">
        <v>174</v>
      </c>
      <c r="AG52" s="132"/>
      <c r="AH52" s="133" t="s">
        <v>174</v>
      </c>
      <c r="AI52" s="133"/>
      <c r="AJ52" s="133"/>
      <c r="AK52" s="133" t="s">
        <v>174</v>
      </c>
      <c r="AL52" s="133"/>
      <c r="AM52" s="134" t="s">
        <v>174</v>
      </c>
      <c r="AN52" s="132"/>
      <c r="AO52" s="133" t="s">
        <v>174</v>
      </c>
      <c r="AP52" s="133"/>
      <c r="AQ52" s="133"/>
      <c r="AR52" s="133" t="s">
        <v>174</v>
      </c>
      <c r="AS52" s="133"/>
      <c r="AT52" s="134" t="s">
        <v>174</v>
      </c>
      <c r="AU52" s="132"/>
      <c r="AV52" s="133"/>
      <c r="AW52" s="133"/>
      <c r="AX52" s="850"/>
      <c r="AY52" s="851"/>
      <c r="AZ52" s="852"/>
      <c r="BA52" s="853"/>
      <c r="BB52" s="886" t="s">
        <v>160</v>
      </c>
      <c r="BC52" s="887"/>
      <c r="BD52" s="887"/>
      <c r="BE52" s="887"/>
      <c r="BF52" s="888"/>
    </row>
    <row r="53" spans="2:62" ht="20.25" customHeight="1">
      <c r="B53" s="898"/>
      <c r="C53" s="903"/>
      <c r="D53" s="904"/>
      <c r="E53" s="905"/>
      <c r="F53" s="135"/>
      <c r="G53" s="820"/>
      <c r="H53" s="825"/>
      <c r="I53" s="823"/>
      <c r="J53" s="823"/>
      <c r="K53" s="824"/>
      <c r="L53" s="829"/>
      <c r="M53" s="830"/>
      <c r="N53" s="830"/>
      <c r="O53" s="831"/>
      <c r="P53" s="859" t="s">
        <v>151</v>
      </c>
      <c r="Q53" s="860"/>
      <c r="R53" s="861"/>
      <c r="S53" s="136" t="str">
        <f>IF(S52="","",VLOOKUP(S52,'【記載例】シフト記号表（勤務時間帯）'!$C$6:$K$35,9,FALSE))</f>
        <v/>
      </c>
      <c r="T53" s="137">
        <f>IF(T52="","",VLOOKUP(T52,'【記載例】シフト記号表（勤務時間帯）'!$C$6:$K$35,9,FALSE))</f>
        <v>4</v>
      </c>
      <c r="U53" s="137" t="str">
        <f>IF(U52="","",VLOOKUP(U52,'【記載例】シフト記号表（勤務時間帯）'!$C$6:$K$35,9,FALSE))</f>
        <v/>
      </c>
      <c r="V53" s="137" t="str">
        <f>IF(V52="","",VLOOKUP(V52,'【記載例】シフト記号表（勤務時間帯）'!$C$6:$K$35,9,FALSE))</f>
        <v/>
      </c>
      <c r="W53" s="137">
        <f>IF(W52="","",VLOOKUP(W52,'【記載例】シフト記号表（勤務時間帯）'!$C$6:$K$35,9,FALSE))</f>
        <v>4</v>
      </c>
      <c r="X53" s="137" t="str">
        <f>IF(X52="","",VLOOKUP(X52,'【記載例】シフト記号表（勤務時間帯）'!$C$6:$K$35,9,FALSE))</f>
        <v/>
      </c>
      <c r="Y53" s="138">
        <f>IF(Y52="","",VLOOKUP(Y52,'【記載例】シフト記号表（勤務時間帯）'!$C$6:$K$35,9,FALSE))</f>
        <v>4</v>
      </c>
      <c r="Z53" s="136" t="str">
        <f>IF(Z52="","",VLOOKUP(Z52,'【記載例】シフト記号表（勤務時間帯）'!$C$6:$K$35,9,FALSE))</f>
        <v/>
      </c>
      <c r="AA53" s="137">
        <f>IF(AA52="","",VLOOKUP(AA52,'【記載例】シフト記号表（勤務時間帯）'!$C$6:$K$35,9,FALSE))</f>
        <v>4</v>
      </c>
      <c r="AB53" s="137" t="str">
        <f>IF(AB52="","",VLOOKUP(AB52,'【記載例】シフト記号表（勤務時間帯）'!$C$6:$K$35,9,FALSE))</f>
        <v/>
      </c>
      <c r="AC53" s="137" t="str">
        <f>IF(AC52="","",VLOOKUP(AC52,'【記載例】シフト記号表（勤務時間帯）'!$C$6:$K$35,9,FALSE))</f>
        <v/>
      </c>
      <c r="AD53" s="137">
        <f>IF(AD52="","",VLOOKUP(AD52,'【記載例】シフト記号表（勤務時間帯）'!$C$6:$K$35,9,FALSE))</f>
        <v>4</v>
      </c>
      <c r="AE53" s="137" t="str">
        <f>IF(AE52="","",VLOOKUP(AE52,'【記載例】シフト記号表（勤務時間帯）'!$C$6:$K$35,9,FALSE))</f>
        <v/>
      </c>
      <c r="AF53" s="138">
        <f>IF(AF52="","",VLOOKUP(AF52,'【記載例】シフト記号表（勤務時間帯）'!$C$6:$K$35,9,FALSE))</f>
        <v>4</v>
      </c>
      <c r="AG53" s="136" t="str">
        <f>IF(AG52="","",VLOOKUP(AG52,'【記載例】シフト記号表（勤務時間帯）'!$C$6:$K$35,9,FALSE))</f>
        <v/>
      </c>
      <c r="AH53" s="137">
        <f>IF(AH52="","",VLOOKUP(AH52,'【記載例】シフト記号表（勤務時間帯）'!$C$6:$K$35,9,FALSE))</f>
        <v>4</v>
      </c>
      <c r="AI53" s="137" t="str">
        <f>IF(AI52="","",VLOOKUP(AI52,'【記載例】シフト記号表（勤務時間帯）'!$C$6:$K$35,9,FALSE))</f>
        <v/>
      </c>
      <c r="AJ53" s="137" t="str">
        <f>IF(AJ52="","",VLOOKUP(AJ52,'【記載例】シフト記号表（勤務時間帯）'!$C$6:$K$35,9,FALSE))</f>
        <v/>
      </c>
      <c r="AK53" s="137">
        <f>IF(AK52="","",VLOOKUP(AK52,'【記載例】シフト記号表（勤務時間帯）'!$C$6:$K$35,9,FALSE))</f>
        <v>4</v>
      </c>
      <c r="AL53" s="137" t="str">
        <f>IF(AL52="","",VLOOKUP(AL52,'【記載例】シフト記号表（勤務時間帯）'!$C$6:$K$35,9,FALSE))</f>
        <v/>
      </c>
      <c r="AM53" s="138">
        <f>IF(AM52="","",VLOOKUP(AM52,'【記載例】シフト記号表（勤務時間帯）'!$C$6:$K$35,9,FALSE))</f>
        <v>4</v>
      </c>
      <c r="AN53" s="136" t="str">
        <f>IF(AN52="","",VLOOKUP(AN52,'【記載例】シフト記号表（勤務時間帯）'!$C$6:$K$35,9,FALSE))</f>
        <v/>
      </c>
      <c r="AO53" s="137">
        <f>IF(AO52="","",VLOOKUP(AO52,'【記載例】シフト記号表（勤務時間帯）'!$C$6:$K$35,9,FALSE))</f>
        <v>4</v>
      </c>
      <c r="AP53" s="137" t="str">
        <f>IF(AP52="","",VLOOKUP(AP52,'【記載例】シフト記号表（勤務時間帯）'!$C$6:$K$35,9,FALSE))</f>
        <v/>
      </c>
      <c r="AQ53" s="137" t="str">
        <f>IF(AQ52="","",VLOOKUP(AQ52,'【記載例】シフト記号表（勤務時間帯）'!$C$6:$K$35,9,FALSE))</f>
        <v/>
      </c>
      <c r="AR53" s="137">
        <f>IF(AR52="","",VLOOKUP(AR52,'【記載例】シフト記号表（勤務時間帯）'!$C$6:$K$35,9,FALSE))</f>
        <v>4</v>
      </c>
      <c r="AS53" s="137" t="str">
        <f>IF(AS52="","",VLOOKUP(AS52,'【記載例】シフト記号表（勤務時間帯）'!$C$6:$K$35,9,FALSE))</f>
        <v/>
      </c>
      <c r="AT53" s="138">
        <f>IF(AT52="","",VLOOKUP(AT52,'【記載例】シフト記号表（勤務時間帯）'!$C$6:$K$35,9,FALSE))</f>
        <v>4</v>
      </c>
      <c r="AU53" s="136" t="str">
        <f>IF(AU52="","",VLOOKUP(AU52,'【記載例】シフト記号表（勤務時間帯）'!$C$6:$K$35,9,FALSE))</f>
        <v/>
      </c>
      <c r="AV53" s="137" t="str">
        <f>IF(AV52="","",VLOOKUP(AV52,'【記載例】シフト記号表（勤務時間帯）'!$C$6:$K$35,9,FALSE))</f>
        <v/>
      </c>
      <c r="AW53" s="137" t="str">
        <f>IF(AW52="","",VLOOKUP(AW52,'【記載例】シフト記号表（勤務時間帯）'!$C$6:$K$35,9,FALSE))</f>
        <v/>
      </c>
      <c r="AX53" s="862">
        <f>IF($BB$3="４週",SUM(S53:AT53),IF($BB$3="暦月",SUM(S53:AW53),""))</f>
        <v>48</v>
      </c>
      <c r="AY53" s="863"/>
      <c r="AZ53" s="864">
        <f>IF($BB$3="４週",AX53/4,IF($BB$3="暦月",【記載例】地密通所!AX53/(【記載例】地密通所!$BB$8/7),""))</f>
        <v>12</v>
      </c>
      <c r="BA53" s="865"/>
      <c r="BB53" s="889"/>
      <c r="BC53" s="890"/>
      <c r="BD53" s="890"/>
      <c r="BE53" s="890"/>
      <c r="BF53" s="891"/>
    </row>
    <row r="54" spans="2:62" ht="20.25" customHeight="1">
      <c r="B54" s="898"/>
      <c r="C54" s="906"/>
      <c r="D54" s="907"/>
      <c r="E54" s="908"/>
      <c r="F54" s="135" t="str">
        <f>C52</f>
        <v>機能訓練指導員</v>
      </c>
      <c r="G54" s="821"/>
      <c r="H54" s="825"/>
      <c r="I54" s="823"/>
      <c r="J54" s="823"/>
      <c r="K54" s="824"/>
      <c r="L54" s="832"/>
      <c r="M54" s="833"/>
      <c r="N54" s="833"/>
      <c r="O54" s="834"/>
      <c r="P54" s="895" t="s">
        <v>152</v>
      </c>
      <c r="Q54" s="896"/>
      <c r="R54" s="897"/>
      <c r="S54" s="140" t="str">
        <f>IF(S52="","",VLOOKUP(S52,'【記載例】シフト記号表（勤務時間帯）'!$C$6:$U$35,19,FALSE))</f>
        <v/>
      </c>
      <c r="T54" s="141">
        <f>IF(T52="","",VLOOKUP(T52,'【記載例】シフト記号表（勤務時間帯）'!$C$6:$U$35,19,FALSE))</f>
        <v>3</v>
      </c>
      <c r="U54" s="141" t="str">
        <f>IF(U52="","",VLOOKUP(U52,'【記載例】シフト記号表（勤務時間帯）'!$C$6:$U$35,19,FALSE))</f>
        <v/>
      </c>
      <c r="V54" s="141" t="str">
        <f>IF(V52="","",VLOOKUP(V52,'【記載例】シフト記号表（勤務時間帯）'!$C$6:$U$35,19,FALSE))</f>
        <v/>
      </c>
      <c r="W54" s="141">
        <f>IF(W52="","",VLOOKUP(W52,'【記載例】シフト記号表（勤務時間帯）'!$C$6:$U$35,19,FALSE))</f>
        <v>3</v>
      </c>
      <c r="X54" s="141" t="str">
        <f>IF(X52="","",VLOOKUP(X52,'【記載例】シフト記号表（勤務時間帯）'!$C$6:$U$35,19,FALSE))</f>
        <v/>
      </c>
      <c r="Y54" s="142">
        <f>IF(Y52="","",VLOOKUP(Y52,'【記載例】シフト記号表（勤務時間帯）'!$C$6:$U$35,19,FALSE))</f>
        <v>3</v>
      </c>
      <c r="Z54" s="140" t="str">
        <f>IF(Z52="","",VLOOKUP(Z52,'【記載例】シフト記号表（勤務時間帯）'!$C$6:$U$35,19,FALSE))</f>
        <v/>
      </c>
      <c r="AA54" s="141">
        <f>IF(AA52="","",VLOOKUP(AA52,'【記載例】シフト記号表（勤務時間帯）'!$C$6:$U$35,19,FALSE))</f>
        <v>3</v>
      </c>
      <c r="AB54" s="141" t="str">
        <f>IF(AB52="","",VLOOKUP(AB52,'【記載例】シフト記号表（勤務時間帯）'!$C$6:$U$35,19,FALSE))</f>
        <v/>
      </c>
      <c r="AC54" s="141" t="str">
        <f>IF(AC52="","",VLOOKUP(AC52,'【記載例】シフト記号表（勤務時間帯）'!$C$6:$U$35,19,FALSE))</f>
        <v/>
      </c>
      <c r="AD54" s="141">
        <f>IF(AD52="","",VLOOKUP(AD52,'【記載例】シフト記号表（勤務時間帯）'!$C$6:$U$35,19,FALSE))</f>
        <v>3</v>
      </c>
      <c r="AE54" s="141" t="str">
        <f>IF(AE52="","",VLOOKUP(AE52,'【記載例】シフト記号表（勤務時間帯）'!$C$6:$U$35,19,FALSE))</f>
        <v/>
      </c>
      <c r="AF54" s="142">
        <f>IF(AF52="","",VLOOKUP(AF52,'【記載例】シフト記号表（勤務時間帯）'!$C$6:$U$35,19,FALSE))</f>
        <v>3</v>
      </c>
      <c r="AG54" s="140" t="str">
        <f>IF(AG52="","",VLOOKUP(AG52,'【記載例】シフト記号表（勤務時間帯）'!$C$6:$U$35,19,FALSE))</f>
        <v/>
      </c>
      <c r="AH54" s="141">
        <f>IF(AH52="","",VLOOKUP(AH52,'【記載例】シフト記号表（勤務時間帯）'!$C$6:$U$35,19,FALSE))</f>
        <v>3</v>
      </c>
      <c r="AI54" s="141" t="str">
        <f>IF(AI52="","",VLOOKUP(AI52,'【記載例】シフト記号表（勤務時間帯）'!$C$6:$U$35,19,FALSE))</f>
        <v/>
      </c>
      <c r="AJ54" s="141" t="str">
        <f>IF(AJ52="","",VLOOKUP(AJ52,'【記載例】シフト記号表（勤務時間帯）'!$C$6:$U$35,19,FALSE))</f>
        <v/>
      </c>
      <c r="AK54" s="141">
        <f>IF(AK52="","",VLOOKUP(AK52,'【記載例】シフト記号表（勤務時間帯）'!$C$6:$U$35,19,FALSE))</f>
        <v>3</v>
      </c>
      <c r="AL54" s="141" t="str">
        <f>IF(AL52="","",VLOOKUP(AL52,'【記載例】シフト記号表（勤務時間帯）'!$C$6:$U$35,19,FALSE))</f>
        <v/>
      </c>
      <c r="AM54" s="142">
        <f>IF(AM52="","",VLOOKUP(AM52,'【記載例】シフト記号表（勤務時間帯）'!$C$6:$U$35,19,FALSE))</f>
        <v>3</v>
      </c>
      <c r="AN54" s="140" t="str">
        <f>IF(AN52="","",VLOOKUP(AN52,'【記載例】シフト記号表（勤務時間帯）'!$C$6:$U$35,19,FALSE))</f>
        <v/>
      </c>
      <c r="AO54" s="141">
        <f>IF(AO52="","",VLOOKUP(AO52,'【記載例】シフト記号表（勤務時間帯）'!$C$6:$U$35,19,FALSE))</f>
        <v>3</v>
      </c>
      <c r="AP54" s="141" t="str">
        <f>IF(AP52="","",VLOOKUP(AP52,'【記載例】シフト記号表（勤務時間帯）'!$C$6:$U$35,19,FALSE))</f>
        <v/>
      </c>
      <c r="AQ54" s="141" t="str">
        <f>IF(AQ52="","",VLOOKUP(AQ52,'【記載例】シフト記号表（勤務時間帯）'!$C$6:$U$35,19,FALSE))</f>
        <v/>
      </c>
      <c r="AR54" s="141">
        <f>IF(AR52="","",VLOOKUP(AR52,'【記載例】シフト記号表（勤務時間帯）'!$C$6:$U$35,19,FALSE))</f>
        <v>3</v>
      </c>
      <c r="AS54" s="141" t="str">
        <f>IF(AS52="","",VLOOKUP(AS52,'【記載例】シフト記号表（勤務時間帯）'!$C$6:$U$35,19,FALSE))</f>
        <v/>
      </c>
      <c r="AT54" s="142">
        <f>IF(AT52="","",VLOOKUP(AT52,'【記載例】シフト記号表（勤務時間帯）'!$C$6:$U$35,19,FALSE))</f>
        <v>3</v>
      </c>
      <c r="AU54" s="140" t="str">
        <f>IF(AU52="","",VLOOKUP(AU52,'【記載例】シフト記号表（勤務時間帯）'!$C$6:$U$35,19,FALSE))</f>
        <v/>
      </c>
      <c r="AV54" s="141" t="str">
        <f>IF(AV52="","",VLOOKUP(AV52,'【記載例】シフト記号表（勤務時間帯）'!$C$6:$U$35,19,FALSE))</f>
        <v/>
      </c>
      <c r="AW54" s="141" t="str">
        <f>IF(AW52="","",VLOOKUP(AW52,'【記載例】シフト記号表（勤務時間帯）'!$C$6:$U$35,19,FALSE))</f>
        <v/>
      </c>
      <c r="AX54" s="869">
        <f>IF($BB$3="４週",SUM(S54:AT54),IF($BB$3="暦月",SUM(S54:AW54),""))</f>
        <v>36</v>
      </c>
      <c r="AY54" s="870"/>
      <c r="AZ54" s="871">
        <f>IF($BB$3="４週",AX54/4,IF($BB$3="暦月",【記載例】地密通所!AX54/(【記載例】地密通所!$BB$8/7),""))</f>
        <v>9</v>
      </c>
      <c r="BA54" s="872"/>
      <c r="BB54" s="892"/>
      <c r="BC54" s="893"/>
      <c r="BD54" s="893"/>
      <c r="BE54" s="893"/>
      <c r="BF54" s="894"/>
    </row>
    <row r="55" spans="2:62" ht="20.25" customHeight="1">
      <c r="B55" s="898">
        <f>B52+1</f>
        <v>12</v>
      </c>
      <c r="C55" s="900"/>
      <c r="D55" s="901"/>
      <c r="E55" s="902"/>
      <c r="F55" s="143"/>
      <c r="G55" s="819"/>
      <c r="H55" s="822"/>
      <c r="I55" s="823"/>
      <c r="J55" s="823"/>
      <c r="K55" s="824"/>
      <c r="L55" s="826"/>
      <c r="M55" s="827"/>
      <c r="N55" s="827"/>
      <c r="O55" s="828"/>
      <c r="P55" s="835" t="s">
        <v>148</v>
      </c>
      <c r="Q55" s="836"/>
      <c r="R55" s="837"/>
      <c r="S55" s="132"/>
      <c r="T55" s="133"/>
      <c r="U55" s="133"/>
      <c r="V55" s="133"/>
      <c r="W55" s="133"/>
      <c r="X55" s="133"/>
      <c r="Y55" s="134"/>
      <c r="Z55" s="132"/>
      <c r="AA55" s="133"/>
      <c r="AB55" s="133"/>
      <c r="AC55" s="133"/>
      <c r="AD55" s="133"/>
      <c r="AE55" s="133"/>
      <c r="AF55" s="134"/>
      <c r="AG55" s="132"/>
      <c r="AH55" s="133"/>
      <c r="AI55" s="133"/>
      <c r="AJ55" s="133"/>
      <c r="AK55" s="133"/>
      <c r="AL55" s="133"/>
      <c r="AM55" s="134"/>
      <c r="AN55" s="132"/>
      <c r="AO55" s="133"/>
      <c r="AP55" s="133"/>
      <c r="AQ55" s="133"/>
      <c r="AR55" s="133"/>
      <c r="AS55" s="133"/>
      <c r="AT55" s="134"/>
      <c r="AU55" s="132"/>
      <c r="AV55" s="133"/>
      <c r="AW55" s="133"/>
      <c r="AX55" s="850"/>
      <c r="AY55" s="851"/>
      <c r="AZ55" s="852"/>
      <c r="BA55" s="853"/>
      <c r="BB55" s="854"/>
      <c r="BC55" s="827"/>
      <c r="BD55" s="827"/>
      <c r="BE55" s="827"/>
      <c r="BF55" s="828"/>
    </row>
    <row r="56" spans="2:62" ht="20.25" customHeight="1">
      <c r="B56" s="898"/>
      <c r="C56" s="903"/>
      <c r="D56" s="904"/>
      <c r="E56" s="905"/>
      <c r="F56" s="135"/>
      <c r="G56" s="820"/>
      <c r="H56" s="825"/>
      <c r="I56" s="823"/>
      <c r="J56" s="823"/>
      <c r="K56" s="824"/>
      <c r="L56" s="829"/>
      <c r="M56" s="830"/>
      <c r="N56" s="830"/>
      <c r="O56" s="831"/>
      <c r="P56" s="859" t="s">
        <v>151</v>
      </c>
      <c r="Q56" s="860"/>
      <c r="R56" s="861"/>
      <c r="S56" s="136" t="str">
        <f>IF(S55="","",VLOOKUP(S55,'【記載例】シフト記号表（勤務時間帯）'!$C$6:$K$35,9,FALSE))</f>
        <v/>
      </c>
      <c r="T56" s="137" t="str">
        <f>IF(T55="","",VLOOKUP(T55,'【記載例】シフト記号表（勤務時間帯）'!$C$6:$K$35,9,FALSE))</f>
        <v/>
      </c>
      <c r="U56" s="137" t="str">
        <f>IF(U55="","",VLOOKUP(U55,'【記載例】シフト記号表（勤務時間帯）'!$C$6:$K$35,9,FALSE))</f>
        <v/>
      </c>
      <c r="V56" s="137" t="str">
        <f>IF(V55="","",VLOOKUP(V55,'【記載例】シフト記号表（勤務時間帯）'!$C$6:$K$35,9,FALSE))</f>
        <v/>
      </c>
      <c r="W56" s="137" t="str">
        <f>IF(W55="","",VLOOKUP(W55,'【記載例】シフト記号表（勤務時間帯）'!$C$6:$K$35,9,FALSE))</f>
        <v/>
      </c>
      <c r="X56" s="137" t="str">
        <f>IF(X55="","",VLOOKUP(X55,'【記載例】シフト記号表（勤務時間帯）'!$C$6:$K$35,9,FALSE))</f>
        <v/>
      </c>
      <c r="Y56" s="138" t="str">
        <f>IF(Y55="","",VLOOKUP(Y55,'【記載例】シフト記号表（勤務時間帯）'!$C$6:$K$35,9,FALSE))</f>
        <v/>
      </c>
      <c r="Z56" s="136" t="str">
        <f>IF(Z55="","",VLOOKUP(Z55,'【記載例】シフト記号表（勤務時間帯）'!$C$6:$K$35,9,FALSE))</f>
        <v/>
      </c>
      <c r="AA56" s="137" t="str">
        <f>IF(AA55="","",VLOOKUP(AA55,'【記載例】シフト記号表（勤務時間帯）'!$C$6:$K$35,9,FALSE))</f>
        <v/>
      </c>
      <c r="AB56" s="137" t="str">
        <f>IF(AB55="","",VLOOKUP(AB55,'【記載例】シフト記号表（勤務時間帯）'!$C$6:$K$35,9,FALSE))</f>
        <v/>
      </c>
      <c r="AC56" s="137" t="str">
        <f>IF(AC55="","",VLOOKUP(AC55,'【記載例】シフト記号表（勤務時間帯）'!$C$6:$K$35,9,FALSE))</f>
        <v/>
      </c>
      <c r="AD56" s="137" t="str">
        <f>IF(AD55="","",VLOOKUP(AD55,'【記載例】シフト記号表（勤務時間帯）'!$C$6:$K$35,9,FALSE))</f>
        <v/>
      </c>
      <c r="AE56" s="137" t="str">
        <f>IF(AE55="","",VLOOKUP(AE55,'【記載例】シフト記号表（勤務時間帯）'!$C$6:$K$35,9,FALSE))</f>
        <v/>
      </c>
      <c r="AF56" s="138" t="str">
        <f>IF(AF55="","",VLOOKUP(AF55,'【記載例】シフト記号表（勤務時間帯）'!$C$6:$K$35,9,FALSE))</f>
        <v/>
      </c>
      <c r="AG56" s="136" t="str">
        <f>IF(AG55="","",VLOOKUP(AG55,'【記載例】シフト記号表（勤務時間帯）'!$C$6:$K$35,9,FALSE))</f>
        <v/>
      </c>
      <c r="AH56" s="137" t="str">
        <f>IF(AH55="","",VLOOKUP(AH55,'【記載例】シフト記号表（勤務時間帯）'!$C$6:$K$35,9,FALSE))</f>
        <v/>
      </c>
      <c r="AI56" s="137" t="str">
        <f>IF(AI55="","",VLOOKUP(AI55,'【記載例】シフト記号表（勤務時間帯）'!$C$6:$K$35,9,FALSE))</f>
        <v/>
      </c>
      <c r="AJ56" s="137" t="str">
        <f>IF(AJ55="","",VLOOKUP(AJ55,'【記載例】シフト記号表（勤務時間帯）'!$C$6:$K$35,9,FALSE))</f>
        <v/>
      </c>
      <c r="AK56" s="137" t="str">
        <f>IF(AK55="","",VLOOKUP(AK55,'【記載例】シフト記号表（勤務時間帯）'!$C$6:$K$35,9,FALSE))</f>
        <v/>
      </c>
      <c r="AL56" s="137" t="str">
        <f>IF(AL55="","",VLOOKUP(AL55,'【記載例】シフト記号表（勤務時間帯）'!$C$6:$K$35,9,FALSE))</f>
        <v/>
      </c>
      <c r="AM56" s="138" t="str">
        <f>IF(AM55="","",VLOOKUP(AM55,'【記載例】シフト記号表（勤務時間帯）'!$C$6:$K$35,9,FALSE))</f>
        <v/>
      </c>
      <c r="AN56" s="136" t="str">
        <f>IF(AN55="","",VLOOKUP(AN55,'【記載例】シフト記号表（勤務時間帯）'!$C$6:$K$35,9,FALSE))</f>
        <v/>
      </c>
      <c r="AO56" s="137" t="str">
        <f>IF(AO55="","",VLOOKUP(AO55,'【記載例】シフト記号表（勤務時間帯）'!$C$6:$K$35,9,FALSE))</f>
        <v/>
      </c>
      <c r="AP56" s="137" t="str">
        <f>IF(AP55="","",VLOOKUP(AP55,'【記載例】シフト記号表（勤務時間帯）'!$C$6:$K$35,9,FALSE))</f>
        <v/>
      </c>
      <c r="AQ56" s="137" t="str">
        <f>IF(AQ55="","",VLOOKUP(AQ55,'【記載例】シフト記号表（勤務時間帯）'!$C$6:$K$35,9,FALSE))</f>
        <v/>
      </c>
      <c r="AR56" s="137" t="str">
        <f>IF(AR55="","",VLOOKUP(AR55,'【記載例】シフト記号表（勤務時間帯）'!$C$6:$K$35,9,FALSE))</f>
        <v/>
      </c>
      <c r="AS56" s="137" t="str">
        <f>IF(AS55="","",VLOOKUP(AS55,'【記載例】シフト記号表（勤務時間帯）'!$C$6:$K$35,9,FALSE))</f>
        <v/>
      </c>
      <c r="AT56" s="138" t="str">
        <f>IF(AT55="","",VLOOKUP(AT55,'【記載例】シフト記号表（勤務時間帯）'!$C$6:$K$35,9,FALSE))</f>
        <v/>
      </c>
      <c r="AU56" s="136" t="str">
        <f>IF(AU55="","",VLOOKUP(AU55,'【記載例】シフト記号表（勤務時間帯）'!$C$6:$K$35,9,FALSE))</f>
        <v/>
      </c>
      <c r="AV56" s="137" t="str">
        <f>IF(AV55="","",VLOOKUP(AV55,'【記載例】シフト記号表（勤務時間帯）'!$C$6:$K$35,9,FALSE))</f>
        <v/>
      </c>
      <c r="AW56" s="137" t="str">
        <f>IF(AW55="","",VLOOKUP(AW55,'【記載例】シフト記号表（勤務時間帯）'!$C$6:$K$35,9,FALSE))</f>
        <v/>
      </c>
      <c r="AX56" s="862">
        <f>IF($BB$3="４週",SUM(S56:AT56),IF($BB$3="暦月",SUM(S56:AW56),""))</f>
        <v>0</v>
      </c>
      <c r="AY56" s="863"/>
      <c r="AZ56" s="864">
        <f>IF($BB$3="４週",AX56/4,IF($BB$3="暦月",【記載例】地密通所!AX56/(【記載例】地密通所!$BB$8/7),""))</f>
        <v>0</v>
      </c>
      <c r="BA56" s="865"/>
      <c r="BB56" s="855"/>
      <c r="BC56" s="830"/>
      <c r="BD56" s="830"/>
      <c r="BE56" s="830"/>
      <c r="BF56" s="831"/>
    </row>
    <row r="57" spans="2:62" ht="20.25" customHeight="1">
      <c r="B57" s="898"/>
      <c r="C57" s="906"/>
      <c r="D57" s="907"/>
      <c r="E57" s="908"/>
      <c r="F57" s="135">
        <f>C55</f>
        <v>0</v>
      </c>
      <c r="G57" s="821"/>
      <c r="H57" s="825"/>
      <c r="I57" s="823"/>
      <c r="J57" s="823"/>
      <c r="K57" s="824"/>
      <c r="L57" s="832"/>
      <c r="M57" s="833"/>
      <c r="N57" s="833"/>
      <c r="O57" s="834"/>
      <c r="P57" s="895" t="s">
        <v>152</v>
      </c>
      <c r="Q57" s="896"/>
      <c r="R57" s="897"/>
      <c r="S57" s="140" t="str">
        <f>IF(S55="","",VLOOKUP(S55,'【記載例】シフト記号表（勤務時間帯）'!$C$6:$U$35,19,FALSE))</f>
        <v/>
      </c>
      <c r="T57" s="141" t="str">
        <f>IF(T55="","",VLOOKUP(T55,'【記載例】シフト記号表（勤務時間帯）'!$C$6:$U$35,19,FALSE))</f>
        <v/>
      </c>
      <c r="U57" s="141" t="str">
        <f>IF(U55="","",VLOOKUP(U55,'【記載例】シフト記号表（勤務時間帯）'!$C$6:$U$35,19,FALSE))</f>
        <v/>
      </c>
      <c r="V57" s="141" t="str">
        <f>IF(V55="","",VLOOKUP(V55,'【記載例】シフト記号表（勤務時間帯）'!$C$6:$U$35,19,FALSE))</f>
        <v/>
      </c>
      <c r="W57" s="141" t="str">
        <f>IF(W55="","",VLOOKUP(W55,'【記載例】シフト記号表（勤務時間帯）'!$C$6:$U$35,19,FALSE))</f>
        <v/>
      </c>
      <c r="X57" s="141" t="str">
        <f>IF(X55="","",VLOOKUP(X55,'【記載例】シフト記号表（勤務時間帯）'!$C$6:$U$35,19,FALSE))</f>
        <v/>
      </c>
      <c r="Y57" s="142" t="str">
        <f>IF(Y55="","",VLOOKUP(Y55,'【記載例】シフト記号表（勤務時間帯）'!$C$6:$U$35,19,FALSE))</f>
        <v/>
      </c>
      <c r="Z57" s="140" t="str">
        <f>IF(Z55="","",VLOOKUP(Z55,'【記載例】シフト記号表（勤務時間帯）'!$C$6:$U$35,19,FALSE))</f>
        <v/>
      </c>
      <c r="AA57" s="141" t="str">
        <f>IF(AA55="","",VLOOKUP(AA55,'【記載例】シフト記号表（勤務時間帯）'!$C$6:$U$35,19,FALSE))</f>
        <v/>
      </c>
      <c r="AB57" s="141" t="str">
        <f>IF(AB55="","",VLOOKUP(AB55,'【記載例】シフト記号表（勤務時間帯）'!$C$6:$U$35,19,FALSE))</f>
        <v/>
      </c>
      <c r="AC57" s="141" t="str">
        <f>IF(AC55="","",VLOOKUP(AC55,'【記載例】シフト記号表（勤務時間帯）'!$C$6:$U$35,19,FALSE))</f>
        <v/>
      </c>
      <c r="AD57" s="141" t="str">
        <f>IF(AD55="","",VLOOKUP(AD55,'【記載例】シフト記号表（勤務時間帯）'!$C$6:$U$35,19,FALSE))</f>
        <v/>
      </c>
      <c r="AE57" s="141" t="str">
        <f>IF(AE55="","",VLOOKUP(AE55,'【記載例】シフト記号表（勤務時間帯）'!$C$6:$U$35,19,FALSE))</f>
        <v/>
      </c>
      <c r="AF57" s="142" t="str">
        <f>IF(AF55="","",VLOOKUP(AF55,'【記載例】シフト記号表（勤務時間帯）'!$C$6:$U$35,19,FALSE))</f>
        <v/>
      </c>
      <c r="AG57" s="140" t="str">
        <f>IF(AG55="","",VLOOKUP(AG55,'【記載例】シフト記号表（勤務時間帯）'!$C$6:$U$35,19,FALSE))</f>
        <v/>
      </c>
      <c r="AH57" s="141" t="str">
        <f>IF(AH55="","",VLOOKUP(AH55,'【記載例】シフト記号表（勤務時間帯）'!$C$6:$U$35,19,FALSE))</f>
        <v/>
      </c>
      <c r="AI57" s="141" t="str">
        <f>IF(AI55="","",VLOOKUP(AI55,'【記載例】シフト記号表（勤務時間帯）'!$C$6:$U$35,19,FALSE))</f>
        <v/>
      </c>
      <c r="AJ57" s="141" t="str">
        <f>IF(AJ55="","",VLOOKUP(AJ55,'【記載例】シフト記号表（勤務時間帯）'!$C$6:$U$35,19,FALSE))</f>
        <v/>
      </c>
      <c r="AK57" s="141" t="str">
        <f>IF(AK55="","",VLOOKUP(AK55,'【記載例】シフト記号表（勤務時間帯）'!$C$6:$U$35,19,FALSE))</f>
        <v/>
      </c>
      <c r="AL57" s="141" t="str">
        <f>IF(AL55="","",VLOOKUP(AL55,'【記載例】シフト記号表（勤務時間帯）'!$C$6:$U$35,19,FALSE))</f>
        <v/>
      </c>
      <c r="AM57" s="142" t="str">
        <f>IF(AM55="","",VLOOKUP(AM55,'【記載例】シフト記号表（勤務時間帯）'!$C$6:$U$35,19,FALSE))</f>
        <v/>
      </c>
      <c r="AN57" s="140" t="str">
        <f>IF(AN55="","",VLOOKUP(AN55,'【記載例】シフト記号表（勤務時間帯）'!$C$6:$U$35,19,FALSE))</f>
        <v/>
      </c>
      <c r="AO57" s="141" t="str">
        <f>IF(AO55="","",VLOOKUP(AO55,'【記載例】シフト記号表（勤務時間帯）'!$C$6:$U$35,19,FALSE))</f>
        <v/>
      </c>
      <c r="AP57" s="141" t="str">
        <f>IF(AP55="","",VLOOKUP(AP55,'【記載例】シフト記号表（勤務時間帯）'!$C$6:$U$35,19,FALSE))</f>
        <v/>
      </c>
      <c r="AQ57" s="141" t="str">
        <f>IF(AQ55="","",VLOOKUP(AQ55,'【記載例】シフト記号表（勤務時間帯）'!$C$6:$U$35,19,FALSE))</f>
        <v/>
      </c>
      <c r="AR57" s="141" t="str">
        <f>IF(AR55="","",VLOOKUP(AR55,'【記載例】シフト記号表（勤務時間帯）'!$C$6:$U$35,19,FALSE))</f>
        <v/>
      </c>
      <c r="AS57" s="141" t="str">
        <f>IF(AS55="","",VLOOKUP(AS55,'【記載例】シフト記号表（勤務時間帯）'!$C$6:$U$35,19,FALSE))</f>
        <v/>
      </c>
      <c r="AT57" s="142" t="str">
        <f>IF(AT55="","",VLOOKUP(AT55,'【記載例】シフト記号表（勤務時間帯）'!$C$6:$U$35,19,FALSE))</f>
        <v/>
      </c>
      <c r="AU57" s="140" t="str">
        <f>IF(AU55="","",VLOOKUP(AU55,'【記載例】シフト記号表（勤務時間帯）'!$C$6:$U$35,19,FALSE))</f>
        <v/>
      </c>
      <c r="AV57" s="141" t="str">
        <f>IF(AV55="","",VLOOKUP(AV55,'【記載例】シフト記号表（勤務時間帯）'!$C$6:$U$35,19,FALSE))</f>
        <v/>
      </c>
      <c r="AW57" s="141" t="str">
        <f>IF(AW55="","",VLOOKUP(AW55,'【記載例】シフト記号表（勤務時間帯）'!$C$6:$U$35,19,FALSE))</f>
        <v/>
      </c>
      <c r="AX57" s="869">
        <f>IF($BB$3="４週",SUM(S57:AT57),IF($BB$3="暦月",SUM(S57:AW57),""))</f>
        <v>0</v>
      </c>
      <c r="AY57" s="870"/>
      <c r="AZ57" s="871">
        <f>IF($BB$3="４週",AX57/4,IF($BB$3="暦月",【記載例】地密通所!AX57/(【記載例】地密通所!$BB$8/7),""))</f>
        <v>0</v>
      </c>
      <c r="BA57" s="872"/>
      <c r="BB57" s="914"/>
      <c r="BC57" s="833"/>
      <c r="BD57" s="833"/>
      <c r="BE57" s="833"/>
      <c r="BF57" s="834"/>
    </row>
    <row r="58" spans="2:62" ht="20.25" customHeight="1">
      <c r="B58" s="898">
        <f>B55+1</f>
        <v>13</v>
      </c>
      <c r="C58" s="900"/>
      <c r="D58" s="901"/>
      <c r="E58" s="902"/>
      <c r="F58" s="143"/>
      <c r="G58" s="819"/>
      <c r="H58" s="822"/>
      <c r="I58" s="823"/>
      <c r="J58" s="823"/>
      <c r="K58" s="824"/>
      <c r="L58" s="826"/>
      <c r="M58" s="827"/>
      <c r="N58" s="827"/>
      <c r="O58" s="828"/>
      <c r="P58" s="835" t="s">
        <v>148</v>
      </c>
      <c r="Q58" s="836"/>
      <c r="R58" s="837"/>
      <c r="S58" s="132"/>
      <c r="T58" s="133"/>
      <c r="U58" s="133"/>
      <c r="V58" s="133"/>
      <c r="W58" s="133"/>
      <c r="X58" s="133"/>
      <c r="Y58" s="134"/>
      <c r="Z58" s="132"/>
      <c r="AA58" s="133"/>
      <c r="AB58" s="133"/>
      <c r="AC58" s="133"/>
      <c r="AD58" s="133"/>
      <c r="AE58" s="133"/>
      <c r="AF58" s="134"/>
      <c r="AG58" s="132"/>
      <c r="AH58" s="133"/>
      <c r="AI58" s="133"/>
      <c r="AJ58" s="133"/>
      <c r="AK58" s="133"/>
      <c r="AL58" s="133"/>
      <c r="AM58" s="134"/>
      <c r="AN58" s="132"/>
      <c r="AO58" s="133"/>
      <c r="AP58" s="133"/>
      <c r="AQ58" s="133"/>
      <c r="AR58" s="133"/>
      <c r="AS58" s="133"/>
      <c r="AT58" s="134"/>
      <c r="AU58" s="132"/>
      <c r="AV58" s="133"/>
      <c r="AW58" s="133"/>
      <c r="AX58" s="850"/>
      <c r="AY58" s="851"/>
      <c r="AZ58" s="852"/>
      <c r="BA58" s="853"/>
      <c r="BB58" s="854"/>
      <c r="BC58" s="827"/>
      <c r="BD58" s="827"/>
      <c r="BE58" s="827"/>
      <c r="BF58" s="828"/>
    </row>
    <row r="59" spans="2:62" ht="20.25" customHeight="1">
      <c r="B59" s="898"/>
      <c r="C59" s="903"/>
      <c r="D59" s="904"/>
      <c r="E59" s="905"/>
      <c r="F59" s="135"/>
      <c r="G59" s="820"/>
      <c r="H59" s="825"/>
      <c r="I59" s="823"/>
      <c r="J59" s="823"/>
      <c r="K59" s="824"/>
      <c r="L59" s="829"/>
      <c r="M59" s="830"/>
      <c r="N59" s="830"/>
      <c r="O59" s="831"/>
      <c r="P59" s="859" t="s">
        <v>151</v>
      </c>
      <c r="Q59" s="860"/>
      <c r="R59" s="861"/>
      <c r="S59" s="136" t="str">
        <f>IF(S58="","",VLOOKUP(S58,'【記載例】シフト記号表（勤務時間帯）'!$C$6:$K$35,9,FALSE))</f>
        <v/>
      </c>
      <c r="T59" s="137" t="str">
        <f>IF(T58="","",VLOOKUP(T58,'【記載例】シフト記号表（勤務時間帯）'!$C$6:$K$35,9,FALSE))</f>
        <v/>
      </c>
      <c r="U59" s="137" t="str">
        <f>IF(U58="","",VLOOKUP(U58,'【記載例】シフト記号表（勤務時間帯）'!$C$6:$K$35,9,FALSE))</f>
        <v/>
      </c>
      <c r="V59" s="137" t="str">
        <f>IF(V58="","",VLOOKUP(V58,'【記載例】シフト記号表（勤務時間帯）'!$C$6:$K$35,9,FALSE))</f>
        <v/>
      </c>
      <c r="W59" s="137" t="str">
        <f>IF(W58="","",VLOOKUP(W58,'【記載例】シフト記号表（勤務時間帯）'!$C$6:$K$35,9,FALSE))</f>
        <v/>
      </c>
      <c r="X59" s="137" t="str">
        <f>IF(X58="","",VLOOKUP(X58,'【記載例】シフト記号表（勤務時間帯）'!$C$6:$K$35,9,FALSE))</f>
        <v/>
      </c>
      <c r="Y59" s="138" t="str">
        <f>IF(Y58="","",VLOOKUP(Y58,'【記載例】シフト記号表（勤務時間帯）'!$C$6:$K$35,9,FALSE))</f>
        <v/>
      </c>
      <c r="Z59" s="136" t="str">
        <f>IF(Z58="","",VLOOKUP(Z58,'【記載例】シフト記号表（勤務時間帯）'!$C$6:$K$35,9,FALSE))</f>
        <v/>
      </c>
      <c r="AA59" s="137" t="str">
        <f>IF(AA58="","",VLOOKUP(AA58,'【記載例】シフト記号表（勤務時間帯）'!$C$6:$K$35,9,FALSE))</f>
        <v/>
      </c>
      <c r="AB59" s="137" t="str">
        <f>IF(AB58="","",VLOOKUP(AB58,'【記載例】シフト記号表（勤務時間帯）'!$C$6:$K$35,9,FALSE))</f>
        <v/>
      </c>
      <c r="AC59" s="137" t="str">
        <f>IF(AC58="","",VLOOKUP(AC58,'【記載例】シフト記号表（勤務時間帯）'!$C$6:$K$35,9,FALSE))</f>
        <v/>
      </c>
      <c r="AD59" s="137" t="str">
        <f>IF(AD58="","",VLOOKUP(AD58,'【記載例】シフト記号表（勤務時間帯）'!$C$6:$K$35,9,FALSE))</f>
        <v/>
      </c>
      <c r="AE59" s="137" t="str">
        <f>IF(AE58="","",VLOOKUP(AE58,'【記載例】シフト記号表（勤務時間帯）'!$C$6:$K$35,9,FALSE))</f>
        <v/>
      </c>
      <c r="AF59" s="138" t="str">
        <f>IF(AF58="","",VLOOKUP(AF58,'【記載例】シフト記号表（勤務時間帯）'!$C$6:$K$35,9,FALSE))</f>
        <v/>
      </c>
      <c r="AG59" s="136" t="str">
        <f>IF(AG58="","",VLOOKUP(AG58,'【記載例】シフト記号表（勤務時間帯）'!$C$6:$K$35,9,FALSE))</f>
        <v/>
      </c>
      <c r="AH59" s="137" t="str">
        <f>IF(AH58="","",VLOOKUP(AH58,'【記載例】シフト記号表（勤務時間帯）'!$C$6:$K$35,9,FALSE))</f>
        <v/>
      </c>
      <c r="AI59" s="137" t="str">
        <f>IF(AI58="","",VLOOKUP(AI58,'【記載例】シフト記号表（勤務時間帯）'!$C$6:$K$35,9,FALSE))</f>
        <v/>
      </c>
      <c r="AJ59" s="137" t="str">
        <f>IF(AJ58="","",VLOOKUP(AJ58,'【記載例】シフト記号表（勤務時間帯）'!$C$6:$K$35,9,FALSE))</f>
        <v/>
      </c>
      <c r="AK59" s="137" t="str">
        <f>IF(AK58="","",VLOOKUP(AK58,'【記載例】シフト記号表（勤務時間帯）'!$C$6:$K$35,9,FALSE))</f>
        <v/>
      </c>
      <c r="AL59" s="137" t="str">
        <f>IF(AL58="","",VLOOKUP(AL58,'【記載例】シフト記号表（勤務時間帯）'!$C$6:$K$35,9,FALSE))</f>
        <v/>
      </c>
      <c r="AM59" s="138" t="str">
        <f>IF(AM58="","",VLOOKUP(AM58,'【記載例】シフト記号表（勤務時間帯）'!$C$6:$K$35,9,FALSE))</f>
        <v/>
      </c>
      <c r="AN59" s="136" t="str">
        <f>IF(AN58="","",VLOOKUP(AN58,'【記載例】シフト記号表（勤務時間帯）'!$C$6:$K$35,9,FALSE))</f>
        <v/>
      </c>
      <c r="AO59" s="137" t="str">
        <f>IF(AO58="","",VLOOKUP(AO58,'【記載例】シフト記号表（勤務時間帯）'!$C$6:$K$35,9,FALSE))</f>
        <v/>
      </c>
      <c r="AP59" s="137" t="str">
        <f>IF(AP58="","",VLOOKUP(AP58,'【記載例】シフト記号表（勤務時間帯）'!$C$6:$K$35,9,FALSE))</f>
        <v/>
      </c>
      <c r="AQ59" s="137" t="str">
        <f>IF(AQ58="","",VLOOKUP(AQ58,'【記載例】シフト記号表（勤務時間帯）'!$C$6:$K$35,9,FALSE))</f>
        <v/>
      </c>
      <c r="AR59" s="137" t="str">
        <f>IF(AR58="","",VLOOKUP(AR58,'【記載例】シフト記号表（勤務時間帯）'!$C$6:$K$35,9,FALSE))</f>
        <v/>
      </c>
      <c r="AS59" s="137" t="str">
        <f>IF(AS58="","",VLOOKUP(AS58,'【記載例】シフト記号表（勤務時間帯）'!$C$6:$K$35,9,FALSE))</f>
        <v/>
      </c>
      <c r="AT59" s="138" t="str">
        <f>IF(AT58="","",VLOOKUP(AT58,'【記載例】シフト記号表（勤務時間帯）'!$C$6:$K$35,9,FALSE))</f>
        <v/>
      </c>
      <c r="AU59" s="136" t="str">
        <f>IF(AU58="","",VLOOKUP(AU58,'【記載例】シフト記号表（勤務時間帯）'!$C$6:$K$35,9,FALSE))</f>
        <v/>
      </c>
      <c r="AV59" s="137" t="str">
        <f>IF(AV58="","",VLOOKUP(AV58,'【記載例】シフト記号表（勤務時間帯）'!$C$6:$K$35,9,FALSE))</f>
        <v/>
      </c>
      <c r="AW59" s="137" t="str">
        <f>IF(AW58="","",VLOOKUP(AW58,'【記載例】シフト記号表（勤務時間帯）'!$C$6:$K$35,9,FALSE))</f>
        <v/>
      </c>
      <c r="AX59" s="862">
        <f>IF($BB$3="４週",SUM(S59:AT59),IF($BB$3="暦月",SUM(S59:AW59),""))</f>
        <v>0</v>
      </c>
      <c r="AY59" s="863"/>
      <c r="AZ59" s="864">
        <f>IF($BB$3="４週",AX59/4,IF($BB$3="暦月",【記載例】地密通所!AX59/(【記載例】地密通所!$BB$8/7),""))</f>
        <v>0</v>
      </c>
      <c r="BA59" s="865"/>
      <c r="BB59" s="855"/>
      <c r="BC59" s="830"/>
      <c r="BD59" s="830"/>
      <c r="BE59" s="830"/>
      <c r="BF59" s="831"/>
    </row>
    <row r="60" spans="2:62" ht="20.25" customHeight="1" thickBot="1">
      <c r="B60" s="899"/>
      <c r="C60" s="906"/>
      <c r="D60" s="907"/>
      <c r="E60" s="908"/>
      <c r="F60" s="144">
        <f>C58</f>
        <v>0</v>
      </c>
      <c r="G60" s="909"/>
      <c r="H60" s="910"/>
      <c r="I60" s="911"/>
      <c r="J60" s="911"/>
      <c r="K60" s="912"/>
      <c r="L60" s="913"/>
      <c r="M60" s="857"/>
      <c r="N60" s="857"/>
      <c r="O60" s="858"/>
      <c r="P60" s="866" t="s">
        <v>152</v>
      </c>
      <c r="Q60" s="867"/>
      <c r="R60" s="868"/>
      <c r="S60" s="140" t="str">
        <f>IF(S58="","",VLOOKUP(S58,'【記載例】シフト記号表（勤務時間帯）'!$C$6:$U$35,19,FALSE))</f>
        <v/>
      </c>
      <c r="T60" s="141" t="str">
        <f>IF(T58="","",VLOOKUP(T58,'【記載例】シフト記号表（勤務時間帯）'!$C$6:$U$35,19,FALSE))</f>
        <v/>
      </c>
      <c r="U60" s="141" t="str">
        <f>IF(U58="","",VLOOKUP(U58,'【記載例】シフト記号表（勤務時間帯）'!$C$6:$U$35,19,FALSE))</f>
        <v/>
      </c>
      <c r="V60" s="141" t="str">
        <f>IF(V58="","",VLOOKUP(V58,'【記載例】シフト記号表（勤務時間帯）'!$C$6:$U$35,19,FALSE))</f>
        <v/>
      </c>
      <c r="W60" s="141" t="str">
        <f>IF(W58="","",VLOOKUP(W58,'【記載例】シフト記号表（勤務時間帯）'!$C$6:$U$35,19,FALSE))</f>
        <v/>
      </c>
      <c r="X60" s="141" t="str">
        <f>IF(X58="","",VLOOKUP(X58,'【記載例】シフト記号表（勤務時間帯）'!$C$6:$U$35,19,FALSE))</f>
        <v/>
      </c>
      <c r="Y60" s="142" t="str">
        <f>IF(Y58="","",VLOOKUP(Y58,'【記載例】シフト記号表（勤務時間帯）'!$C$6:$U$35,19,FALSE))</f>
        <v/>
      </c>
      <c r="Z60" s="140" t="str">
        <f>IF(Z58="","",VLOOKUP(Z58,'【記載例】シフト記号表（勤務時間帯）'!$C$6:$U$35,19,FALSE))</f>
        <v/>
      </c>
      <c r="AA60" s="141" t="str">
        <f>IF(AA58="","",VLOOKUP(AA58,'【記載例】シフト記号表（勤務時間帯）'!$C$6:$U$35,19,FALSE))</f>
        <v/>
      </c>
      <c r="AB60" s="141" t="str">
        <f>IF(AB58="","",VLOOKUP(AB58,'【記載例】シフト記号表（勤務時間帯）'!$C$6:$U$35,19,FALSE))</f>
        <v/>
      </c>
      <c r="AC60" s="141" t="str">
        <f>IF(AC58="","",VLOOKUP(AC58,'【記載例】シフト記号表（勤務時間帯）'!$C$6:$U$35,19,FALSE))</f>
        <v/>
      </c>
      <c r="AD60" s="141" t="str">
        <f>IF(AD58="","",VLOOKUP(AD58,'【記載例】シフト記号表（勤務時間帯）'!$C$6:$U$35,19,FALSE))</f>
        <v/>
      </c>
      <c r="AE60" s="141" t="str">
        <f>IF(AE58="","",VLOOKUP(AE58,'【記載例】シフト記号表（勤務時間帯）'!$C$6:$U$35,19,FALSE))</f>
        <v/>
      </c>
      <c r="AF60" s="142" t="str">
        <f>IF(AF58="","",VLOOKUP(AF58,'【記載例】シフト記号表（勤務時間帯）'!$C$6:$U$35,19,FALSE))</f>
        <v/>
      </c>
      <c r="AG60" s="140" t="str">
        <f>IF(AG58="","",VLOOKUP(AG58,'【記載例】シフト記号表（勤務時間帯）'!$C$6:$U$35,19,FALSE))</f>
        <v/>
      </c>
      <c r="AH60" s="141" t="str">
        <f>IF(AH58="","",VLOOKUP(AH58,'【記載例】シフト記号表（勤務時間帯）'!$C$6:$U$35,19,FALSE))</f>
        <v/>
      </c>
      <c r="AI60" s="141" t="str">
        <f>IF(AI58="","",VLOOKUP(AI58,'【記載例】シフト記号表（勤務時間帯）'!$C$6:$U$35,19,FALSE))</f>
        <v/>
      </c>
      <c r="AJ60" s="141" t="str">
        <f>IF(AJ58="","",VLOOKUP(AJ58,'【記載例】シフト記号表（勤務時間帯）'!$C$6:$U$35,19,FALSE))</f>
        <v/>
      </c>
      <c r="AK60" s="141" t="str">
        <f>IF(AK58="","",VLOOKUP(AK58,'【記載例】シフト記号表（勤務時間帯）'!$C$6:$U$35,19,FALSE))</f>
        <v/>
      </c>
      <c r="AL60" s="141" t="str">
        <f>IF(AL58="","",VLOOKUP(AL58,'【記載例】シフト記号表（勤務時間帯）'!$C$6:$U$35,19,FALSE))</f>
        <v/>
      </c>
      <c r="AM60" s="142" t="str">
        <f>IF(AM58="","",VLOOKUP(AM58,'【記載例】シフト記号表（勤務時間帯）'!$C$6:$U$35,19,FALSE))</f>
        <v/>
      </c>
      <c r="AN60" s="140" t="str">
        <f>IF(AN58="","",VLOOKUP(AN58,'【記載例】シフト記号表（勤務時間帯）'!$C$6:$U$35,19,FALSE))</f>
        <v/>
      </c>
      <c r="AO60" s="141" t="str">
        <f>IF(AO58="","",VLOOKUP(AO58,'【記載例】シフト記号表（勤務時間帯）'!$C$6:$U$35,19,FALSE))</f>
        <v/>
      </c>
      <c r="AP60" s="141" t="str">
        <f>IF(AP58="","",VLOOKUP(AP58,'【記載例】シフト記号表（勤務時間帯）'!$C$6:$U$35,19,FALSE))</f>
        <v/>
      </c>
      <c r="AQ60" s="141" t="str">
        <f>IF(AQ58="","",VLOOKUP(AQ58,'【記載例】シフト記号表（勤務時間帯）'!$C$6:$U$35,19,FALSE))</f>
        <v/>
      </c>
      <c r="AR60" s="141" t="str">
        <f>IF(AR58="","",VLOOKUP(AR58,'【記載例】シフト記号表（勤務時間帯）'!$C$6:$U$35,19,FALSE))</f>
        <v/>
      </c>
      <c r="AS60" s="141" t="str">
        <f>IF(AS58="","",VLOOKUP(AS58,'【記載例】シフト記号表（勤務時間帯）'!$C$6:$U$35,19,FALSE))</f>
        <v/>
      </c>
      <c r="AT60" s="142" t="str">
        <f>IF(AT58="","",VLOOKUP(AT58,'【記載例】シフト記号表（勤務時間帯）'!$C$6:$U$35,19,FALSE))</f>
        <v/>
      </c>
      <c r="AU60" s="140" t="str">
        <f>IF(AU58="","",VLOOKUP(AU58,'【記載例】シフト記号表（勤務時間帯）'!$C$6:$U$35,19,FALSE))</f>
        <v/>
      </c>
      <c r="AV60" s="141" t="str">
        <f>IF(AV58="","",VLOOKUP(AV58,'【記載例】シフト記号表（勤務時間帯）'!$C$6:$U$35,19,FALSE))</f>
        <v/>
      </c>
      <c r="AW60" s="141" t="str">
        <f>IF(AW58="","",VLOOKUP(AW58,'【記載例】シフト記号表（勤務時間帯）'!$C$6:$U$35,19,FALSE))</f>
        <v/>
      </c>
      <c r="AX60" s="869">
        <f>IF($BB$3="４週",SUM(S60:AT60),IF($BB$3="暦月",SUM(S60:AW60),""))</f>
        <v>0</v>
      </c>
      <c r="AY60" s="870"/>
      <c r="AZ60" s="871">
        <f>IF($BB$3="４週",AX60/4,IF($BB$3="暦月",【記載例】地密通所!AX60/(【記載例】地密通所!$BB$8/7),""))</f>
        <v>0</v>
      </c>
      <c r="BA60" s="872"/>
      <c r="BB60" s="856"/>
      <c r="BC60" s="857"/>
      <c r="BD60" s="857"/>
      <c r="BE60" s="857"/>
      <c r="BF60" s="858"/>
    </row>
    <row r="61" spans="2:62" s="113" customFormat="1" ht="6" customHeight="1" thickBot="1">
      <c r="B61" s="145"/>
      <c r="C61" s="146"/>
      <c r="D61" s="146"/>
      <c r="E61" s="146"/>
      <c r="F61" s="147"/>
      <c r="G61" s="147"/>
      <c r="H61" s="148"/>
      <c r="I61" s="148"/>
      <c r="J61" s="148"/>
      <c r="K61" s="148"/>
      <c r="L61" s="147"/>
      <c r="M61" s="147"/>
      <c r="N61" s="147"/>
      <c r="O61" s="147"/>
      <c r="P61" s="149"/>
      <c r="Q61" s="149"/>
      <c r="R61" s="149"/>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50"/>
      <c r="AY61" s="150"/>
      <c r="AZ61" s="150"/>
      <c r="BA61" s="150"/>
      <c r="BB61" s="147"/>
      <c r="BC61" s="147"/>
      <c r="BD61" s="147"/>
      <c r="BE61" s="147"/>
      <c r="BF61" s="151"/>
      <c r="BI61" s="263"/>
      <c r="BJ61" s="263"/>
    </row>
    <row r="62" spans="2:62" ht="20.100000000000001" customHeight="1">
      <c r="B62" s="152"/>
      <c r="C62" s="153"/>
      <c r="D62" s="153"/>
      <c r="E62" s="153"/>
      <c r="F62" s="154"/>
      <c r="G62" s="809" t="s">
        <v>176</v>
      </c>
      <c r="H62" s="809"/>
      <c r="I62" s="809"/>
      <c r="J62" s="809"/>
      <c r="K62" s="810"/>
      <c r="L62" s="155"/>
      <c r="M62" s="814" t="s">
        <v>153</v>
      </c>
      <c r="N62" s="815"/>
      <c r="O62" s="815"/>
      <c r="P62" s="815"/>
      <c r="Q62" s="815"/>
      <c r="R62" s="816"/>
      <c r="S62" s="156">
        <f t="shared" ref="S62:AH64" si="1">IF(SUMIF($F$22:$F$60, $M62, S$22:S$60)=0,"",SUMIF($F$22:$F$60, $M62, S$22:S$60))</f>
        <v>7</v>
      </c>
      <c r="T62" s="157">
        <f t="shared" si="1"/>
        <v>7</v>
      </c>
      <c r="U62" s="157">
        <f t="shared" si="1"/>
        <v>7</v>
      </c>
      <c r="V62" s="157">
        <f t="shared" si="1"/>
        <v>7</v>
      </c>
      <c r="W62" s="157">
        <f t="shared" si="1"/>
        <v>7</v>
      </c>
      <c r="X62" s="157">
        <f t="shared" si="1"/>
        <v>7</v>
      </c>
      <c r="Y62" s="158">
        <f t="shared" si="1"/>
        <v>7</v>
      </c>
      <c r="Z62" s="156">
        <f t="shared" si="1"/>
        <v>7</v>
      </c>
      <c r="AA62" s="157">
        <f t="shared" si="1"/>
        <v>7</v>
      </c>
      <c r="AB62" s="157">
        <f t="shared" si="1"/>
        <v>7</v>
      </c>
      <c r="AC62" s="157">
        <f t="shared" si="1"/>
        <v>7</v>
      </c>
      <c r="AD62" s="157">
        <f t="shared" si="1"/>
        <v>7</v>
      </c>
      <c r="AE62" s="157">
        <f t="shared" si="1"/>
        <v>7</v>
      </c>
      <c r="AF62" s="158">
        <f t="shared" si="1"/>
        <v>7</v>
      </c>
      <c r="AG62" s="156">
        <f t="shared" si="1"/>
        <v>7</v>
      </c>
      <c r="AH62" s="157">
        <f t="shared" si="1"/>
        <v>7</v>
      </c>
      <c r="AI62" s="157">
        <f t="shared" ref="AI62:AW64" si="2">IF(SUMIF($F$22:$F$60, $M62, AI$22:AI$60)=0,"",SUMIF($F$22:$F$60, $M62, AI$22:AI$60))</f>
        <v>7</v>
      </c>
      <c r="AJ62" s="157">
        <f t="shared" si="2"/>
        <v>7</v>
      </c>
      <c r="AK62" s="157">
        <f t="shared" si="2"/>
        <v>7</v>
      </c>
      <c r="AL62" s="157">
        <f t="shared" si="2"/>
        <v>7</v>
      </c>
      <c r="AM62" s="158">
        <f t="shared" si="2"/>
        <v>7</v>
      </c>
      <c r="AN62" s="156">
        <f t="shared" si="2"/>
        <v>7</v>
      </c>
      <c r="AO62" s="157">
        <f t="shared" si="2"/>
        <v>7</v>
      </c>
      <c r="AP62" s="157">
        <f t="shared" si="2"/>
        <v>7</v>
      </c>
      <c r="AQ62" s="157">
        <f t="shared" si="2"/>
        <v>7</v>
      </c>
      <c r="AR62" s="157">
        <f t="shared" si="2"/>
        <v>7</v>
      </c>
      <c r="AS62" s="157">
        <f t="shared" si="2"/>
        <v>7</v>
      </c>
      <c r="AT62" s="158">
        <f t="shared" si="2"/>
        <v>7</v>
      </c>
      <c r="AU62" s="156" t="str">
        <f t="shared" si="2"/>
        <v/>
      </c>
      <c r="AV62" s="157" t="str">
        <f t="shared" si="2"/>
        <v/>
      </c>
      <c r="AW62" s="157" t="str">
        <f t="shared" si="2"/>
        <v/>
      </c>
      <c r="AX62" s="817">
        <f>IF(SUMIF($F$22:$F$60, $M62, AX$22:AX$60)=0,"",SUMIF($F$22:$F$60, $M62, AX$22:AX$60))</f>
        <v>196</v>
      </c>
      <c r="AY62" s="818"/>
      <c r="AZ62" s="795">
        <f>IF(AX62="","",IF($BB$3="４週",AX62/4,IF($BB$3="暦月",AX62/($BB$8/7),"")))</f>
        <v>49</v>
      </c>
      <c r="BA62" s="796"/>
      <c r="BB62" s="838"/>
      <c r="BC62" s="839"/>
      <c r="BD62" s="839"/>
      <c r="BE62" s="839"/>
      <c r="BF62" s="840"/>
    </row>
    <row r="63" spans="2:62" ht="20.100000000000001" customHeight="1">
      <c r="B63" s="159"/>
      <c r="C63" s="160"/>
      <c r="D63" s="160"/>
      <c r="E63" s="160"/>
      <c r="F63" s="161"/>
      <c r="G63" s="800"/>
      <c r="H63" s="800"/>
      <c r="I63" s="800"/>
      <c r="J63" s="800"/>
      <c r="K63" s="811"/>
      <c r="L63" s="162"/>
      <c r="M63" s="847" t="s">
        <v>160</v>
      </c>
      <c r="N63" s="848"/>
      <c r="O63" s="848"/>
      <c r="P63" s="848"/>
      <c r="Q63" s="848"/>
      <c r="R63" s="849"/>
      <c r="S63" s="156">
        <f t="shared" si="1"/>
        <v>4</v>
      </c>
      <c r="T63" s="157">
        <f t="shared" si="1"/>
        <v>4</v>
      </c>
      <c r="U63" s="157">
        <f t="shared" si="1"/>
        <v>4</v>
      </c>
      <c r="V63" s="157">
        <f t="shared" si="1"/>
        <v>4</v>
      </c>
      <c r="W63" s="157">
        <f t="shared" si="1"/>
        <v>4</v>
      </c>
      <c r="X63" s="157">
        <f t="shared" si="1"/>
        <v>4</v>
      </c>
      <c r="Y63" s="158">
        <f t="shared" si="1"/>
        <v>4</v>
      </c>
      <c r="Z63" s="156">
        <f t="shared" si="1"/>
        <v>4</v>
      </c>
      <c r="AA63" s="157">
        <f t="shared" si="1"/>
        <v>4</v>
      </c>
      <c r="AB63" s="157">
        <f t="shared" si="1"/>
        <v>4</v>
      </c>
      <c r="AC63" s="157">
        <f t="shared" si="1"/>
        <v>4</v>
      </c>
      <c r="AD63" s="157">
        <f t="shared" si="1"/>
        <v>4</v>
      </c>
      <c r="AE63" s="157">
        <f t="shared" si="1"/>
        <v>4</v>
      </c>
      <c r="AF63" s="158">
        <f t="shared" si="1"/>
        <v>4</v>
      </c>
      <c r="AG63" s="156">
        <f t="shared" si="1"/>
        <v>4</v>
      </c>
      <c r="AH63" s="157">
        <f t="shared" si="1"/>
        <v>4</v>
      </c>
      <c r="AI63" s="157">
        <f t="shared" si="2"/>
        <v>4</v>
      </c>
      <c r="AJ63" s="157">
        <f t="shared" si="2"/>
        <v>4</v>
      </c>
      <c r="AK63" s="157">
        <f t="shared" si="2"/>
        <v>4</v>
      </c>
      <c r="AL63" s="157">
        <f t="shared" si="2"/>
        <v>4</v>
      </c>
      <c r="AM63" s="158">
        <f t="shared" si="2"/>
        <v>4</v>
      </c>
      <c r="AN63" s="156">
        <f t="shared" si="2"/>
        <v>4</v>
      </c>
      <c r="AO63" s="157">
        <f t="shared" si="2"/>
        <v>4</v>
      </c>
      <c r="AP63" s="157">
        <f t="shared" si="2"/>
        <v>4</v>
      </c>
      <c r="AQ63" s="157">
        <f t="shared" si="2"/>
        <v>4</v>
      </c>
      <c r="AR63" s="157">
        <f t="shared" si="2"/>
        <v>4</v>
      </c>
      <c r="AS63" s="157">
        <f t="shared" si="2"/>
        <v>4</v>
      </c>
      <c r="AT63" s="158">
        <f t="shared" si="2"/>
        <v>4</v>
      </c>
      <c r="AU63" s="156" t="str">
        <f t="shared" si="2"/>
        <v/>
      </c>
      <c r="AV63" s="157" t="str">
        <f t="shared" si="2"/>
        <v/>
      </c>
      <c r="AW63" s="157" t="str">
        <f t="shared" si="2"/>
        <v/>
      </c>
      <c r="AX63" s="817">
        <f>IF(SUMIF($F$22:$F$60, $M63, AX$22:AX$60)=0,"",SUMIF($F$22:$F$60, $M63, AX$22:AX$60))</f>
        <v>112</v>
      </c>
      <c r="AY63" s="818"/>
      <c r="AZ63" s="795">
        <f>IF(AX63="","",IF($BB$3="４週",AX63/4,IF($BB$3="暦月",AX63/($BB$8/7),"")))</f>
        <v>28</v>
      </c>
      <c r="BA63" s="796"/>
      <c r="BB63" s="841"/>
      <c r="BC63" s="842"/>
      <c r="BD63" s="842"/>
      <c r="BE63" s="842"/>
      <c r="BF63" s="843"/>
    </row>
    <row r="64" spans="2:62" ht="20.25" customHeight="1">
      <c r="B64" s="163"/>
      <c r="C64" s="164"/>
      <c r="D64" s="164"/>
      <c r="E64" s="164"/>
      <c r="F64" s="161"/>
      <c r="G64" s="812"/>
      <c r="H64" s="812"/>
      <c r="I64" s="812"/>
      <c r="J64" s="812"/>
      <c r="K64" s="813"/>
      <c r="L64" s="162"/>
      <c r="M64" s="847" t="s">
        <v>159</v>
      </c>
      <c r="N64" s="848"/>
      <c r="O64" s="848"/>
      <c r="P64" s="848"/>
      <c r="Q64" s="848"/>
      <c r="R64" s="849"/>
      <c r="S64" s="156">
        <f t="shared" si="1"/>
        <v>14</v>
      </c>
      <c r="T64" s="157">
        <f t="shared" si="1"/>
        <v>14</v>
      </c>
      <c r="U64" s="157">
        <f t="shared" si="1"/>
        <v>14</v>
      </c>
      <c r="V64" s="157">
        <f t="shared" si="1"/>
        <v>14</v>
      </c>
      <c r="W64" s="157">
        <f t="shared" si="1"/>
        <v>14</v>
      </c>
      <c r="X64" s="157">
        <f t="shared" si="1"/>
        <v>14</v>
      </c>
      <c r="Y64" s="158">
        <f t="shared" si="1"/>
        <v>14</v>
      </c>
      <c r="Z64" s="156">
        <f t="shared" si="1"/>
        <v>14</v>
      </c>
      <c r="AA64" s="157">
        <f t="shared" si="1"/>
        <v>14</v>
      </c>
      <c r="AB64" s="157">
        <f t="shared" si="1"/>
        <v>14</v>
      </c>
      <c r="AC64" s="157">
        <f t="shared" si="1"/>
        <v>14</v>
      </c>
      <c r="AD64" s="157">
        <f t="shared" si="1"/>
        <v>14</v>
      </c>
      <c r="AE64" s="157">
        <f t="shared" si="1"/>
        <v>14</v>
      </c>
      <c r="AF64" s="158">
        <f t="shared" si="1"/>
        <v>14</v>
      </c>
      <c r="AG64" s="156">
        <f t="shared" si="1"/>
        <v>14</v>
      </c>
      <c r="AH64" s="157">
        <f t="shared" si="1"/>
        <v>14</v>
      </c>
      <c r="AI64" s="157">
        <f t="shared" si="2"/>
        <v>14</v>
      </c>
      <c r="AJ64" s="157">
        <f t="shared" si="2"/>
        <v>14</v>
      </c>
      <c r="AK64" s="157">
        <f t="shared" si="2"/>
        <v>14</v>
      </c>
      <c r="AL64" s="157">
        <f t="shared" si="2"/>
        <v>14</v>
      </c>
      <c r="AM64" s="158">
        <f t="shared" si="2"/>
        <v>14</v>
      </c>
      <c r="AN64" s="156">
        <f t="shared" si="2"/>
        <v>14</v>
      </c>
      <c r="AO64" s="157">
        <f t="shared" si="2"/>
        <v>14</v>
      </c>
      <c r="AP64" s="157">
        <f t="shared" si="2"/>
        <v>14</v>
      </c>
      <c r="AQ64" s="157">
        <f t="shared" si="2"/>
        <v>14</v>
      </c>
      <c r="AR64" s="157">
        <f t="shared" si="2"/>
        <v>14</v>
      </c>
      <c r="AS64" s="157">
        <f t="shared" si="2"/>
        <v>14</v>
      </c>
      <c r="AT64" s="158">
        <f t="shared" si="2"/>
        <v>14</v>
      </c>
      <c r="AU64" s="156" t="str">
        <f t="shared" si="2"/>
        <v/>
      </c>
      <c r="AV64" s="157" t="str">
        <f t="shared" si="2"/>
        <v/>
      </c>
      <c r="AW64" s="157" t="str">
        <f t="shared" si="2"/>
        <v/>
      </c>
      <c r="AX64" s="817">
        <f>IF(SUMIF($F$22:$F$60, $M64, AX$22:AX$60)=0,"",SUMIF($F$22:$F$60, $M64, AX$22:AX$60))</f>
        <v>392</v>
      </c>
      <c r="AY64" s="818"/>
      <c r="AZ64" s="795">
        <f>IF(AX64="","",IF($BB$3="４週",AX64/4,IF($BB$3="暦月",AX64/($BB$8/7),"")))</f>
        <v>98</v>
      </c>
      <c r="BA64" s="796"/>
      <c r="BB64" s="841"/>
      <c r="BC64" s="842"/>
      <c r="BD64" s="842"/>
      <c r="BE64" s="842"/>
      <c r="BF64" s="843"/>
    </row>
    <row r="65" spans="2:73" ht="20.25" customHeight="1">
      <c r="B65" s="165"/>
      <c r="C65" s="161"/>
      <c r="D65" s="161"/>
      <c r="E65" s="161"/>
      <c r="F65" s="161"/>
      <c r="G65" s="875" t="s">
        <v>177</v>
      </c>
      <c r="H65" s="875"/>
      <c r="I65" s="875"/>
      <c r="J65" s="875"/>
      <c r="K65" s="875"/>
      <c r="L65" s="875"/>
      <c r="M65" s="875"/>
      <c r="N65" s="875"/>
      <c r="O65" s="875"/>
      <c r="P65" s="875"/>
      <c r="Q65" s="875"/>
      <c r="R65" s="876"/>
      <c r="S65" s="166">
        <v>18</v>
      </c>
      <c r="T65" s="167">
        <v>18</v>
      </c>
      <c r="U65" s="167">
        <v>18</v>
      </c>
      <c r="V65" s="167">
        <v>18</v>
      </c>
      <c r="W65" s="167">
        <v>18</v>
      </c>
      <c r="X65" s="167">
        <v>18</v>
      </c>
      <c r="Y65" s="168">
        <v>18</v>
      </c>
      <c r="Z65" s="166">
        <v>18</v>
      </c>
      <c r="AA65" s="167">
        <v>18</v>
      </c>
      <c r="AB65" s="167">
        <v>18</v>
      </c>
      <c r="AC65" s="167">
        <v>18</v>
      </c>
      <c r="AD65" s="167">
        <v>18</v>
      </c>
      <c r="AE65" s="167">
        <v>18</v>
      </c>
      <c r="AF65" s="168">
        <v>18</v>
      </c>
      <c r="AG65" s="166">
        <v>18</v>
      </c>
      <c r="AH65" s="167">
        <v>18</v>
      </c>
      <c r="AI65" s="167">
        <v>18</v>
      </c>
      <c r="AJ65" s="167">
        <v>18</v>
      </c>
      <c r="AK65" s="167">
        <v>18</v>
      </c>
      <c r="AL65" s="167">
        <v>18</v>
      </c>
      <c r="AM65" s="168">
        <v>18</v>
      </c>
      <c r="AN65" s="166">
        <v>18</v>
      </c>
      <c r="AO65" s="167">
        <v>18</v>
      </c>
      <c r="AP65" s="167">
        <v>18</v>
      </c>
      <c r="AQ65" s="167">
        <v>18</v>
      </c>
      <c r="AR65" s="167">
        <v>18</v>
      </c>
      <c r="AS65" s="167">
        <v>18</v>
      </c>
      <c r="AT65" s="168">
        <v>18</v>
      </c>
      <c r="AU65" s="166"/>
      <c r="AV65" s="167"/>
      <c r="AW65" s="168"/>
      <c r="AX65" s="877"/>
      <c r="AY65" s="878"/>
      <c r="AZ65" s="878"/>
      <c r="BA65" s="879"/>
      <c r="BB65" s="841"/>
      <c r="BC65" s="842"/>
      <c r="BD65" s="842"/>
      <c r="BE65" s="842"/>
      <c r="BF65" s="843"/>
    </row>
    <row r="66" spans="2:73" ht="20.25" customHeight="1">
      <c r="B66" s="165"/>
      <c r="C66" s="161"/>
      <c r="D66" s="161"/>
      <c r="E66" s="161"/>
      <c r="F66" s="161"/>
      <c r="G66" s="875" t="s">
        <v>178</v>
      </c>
      <c r="H66" s="875"/>
      <c r="I66" s="875"/>
      <c r="J66" s="875"/>
      <c r="K66" s="875"/>
      <c r="L66" s="875"/>
      <c r="M66" s="875"/>
      <c r="N66" s="875"/>
      <c r="O66" s="875"/>
      <c r="P66" s="875"/>
      <c r="Q66" s="875"/>
      <c r="R66" s="876"/>
      <c r="S66" s="166">
        <v>7</v>
      </c>
      <c r="T66" s="167">
        <v>7</v>
      </c>
      <c r="U66" s="167">
        <v>7</v>
      </c>
      <c r="V66" s="167">
        <v>7</v>
      </c>
      <c r="W66" s="167">
        <v>7</v>
      </c>
      <c r="X66" s="167">
        <v>7</v>
      </c>
      <c r="Y66" s="168">
        <v>7</v>
      </c>
      <c r="Z66" s="166">
        <v>7</v>
      </c>
      <c r="AA66" s="167">
        <v>7</v>
      </c>
      <c r="AB66" s="167">
        <v>7</v>
      </c>
      <c r="AC66" s="167">
        <v>7</v>
      </c>
      <c r="AD66" s="167">
        <v>7</v>
      </c>
      <c r="AE66" s="167">
        <v>7</v>
      </c>
      <c r="AF66" s="168">
        <v>7</v>
      </c>
      <c r="AG66" s="166">
        <v>7</v>
      </c>
      <c r="AH66" s="167">
        <v>7</v>
      </c>
      <c r="AI66" s="167">
        <v>7</v>
      </c>
      <c r="AJ66" s="167">
        <v>7</v>
      </c>
      <c r="AK66" s="167">
        <v>7</v>
      </c>
      <c r="AL66" s="167">
        <v>7</v>
      </c>
      <c r="AM66" s="168">
        <v>7</v>
      </c>
      <c r="AN66" s="166">
        <v>7</v>
      </c>
      <c r="AO66" s="167">
        <v>7</v>
      </c>
      <c r="AP66" s="167">
        <v>7</v>
      </c>
      <c r="AQ66" s="167">
        <v>7</v>
      </c>
      <c r="AR66" s="167">
        <v>7</v>
      </c>
      <c r="AS66" s="167">
        <v>7</v>
      </c>
      <c r="AT66" s="168">
        <v>7</v>
      </c>
      <c r="AU66" s="166"/>
      <c r="AV66" s="167"/>
      <c r="AW66" s="168"/>
      <c r="AX66" s="880"/>
      <c r="AY66" s="881"/>
      <c r="AZ66" s="881"/>
      <c r="BA66" s="882"/>
      <c r="BB66" s="841"/>
      <c r="BC66" s="842"/>
      <c r="BD66" s="842"/>
      <c r="BE66" s="842"/>
      <c r="BF66" s="843"/>
    </row>
    <row r="67" spans="2:73" ht="20.25" customHeight="1" thickBot="1">
      <c r="B67" s="169"/>
      <c r="C67" s="170"/>
      <c r="D67" s="170"/>
      <c r="E67" s="170"/>
      <c r="F67" s="170"/>
      <c r="G67" s="797" t="s">
        <v>179</v>
      </c>
      <c r="H67" s="797"/>
      <c r="I67" s="797"/>
      <c r="J67" s="797"/>
      <c r="K67" s="797"/>
      <c r="L67" s="797"/>
      <c r="M67" s="797"/>
      <c r="N67" s="797"/>
      <c r="O67" s="797"/>
      <c r="P67" s="797"/>
      <c r="Q67" s="797"/>
      <c r="R67" s="798"/>
      <c r="S67" s="171">
        <f>IF(S66&lt;&gt;"",IF(S65&gt;15,((S65-15)/5+1)*S66,S66),"")</f>
        <v>11.200000000000001</v>
      </c>
      <c r="T67" s="172">
        <f t="shared" ref="T67:AW67" si="3">IF(T66&lt;&gt;"",IF(T65&gt;15,((T65-15)/5+1)*T66,T66),"")</f>
        <v>11.200000000000001</v>
      </c>
      <c r="U67" s="172">
        <f t="shared" si="3"/>
        <v>11.200000000000001</v>
      </c>
      <c r="V67" s="172">
        <f t="shared" si="3"/>
        <v>11.200000000000001</v>
      </c>
      <c r="W67" s="172">
        <f t="shared" si="3"/>
        <v>11.200000000000001</v>
      </c>
      <c r="X67" s="172">
        <f t="shared" si="3"/>
        <v>11.200000000000001</v>
      </c>
      <c r="Y67" s="173">
        <f t="shared" si="3"/>
        <v>11.200000000000001</v>
      </c>
      <c r="Z67" s="171">
        <f t="shared" si="3"/>
        <v>11.200000000000001</v>
      </c>
      <c r="AA67" s="172">
        <f t="shared" si="3"/>
        <v>11.200000000000001</v>
      </c>
      <c r="AB67" s="172">
        <f t="shared" si="3"/>
        <v>11.200000000000001</v>
      </c>
      <c r="AC67" s="172">
        <f t="shared" si="3"/>
        <v>11.200000000000001</v>
      </c>
      <c r="AD67" s="172">
        <f t="shared" si="3"/>
        <v>11.200000000000001</v>
      </c>
      <c r="AE67" s="172">
        <f t="shared" si="3"/>
        <v>11.200000000000001</v>
      </c>
      <c r="AF67" s="173">
        <f t="shared" si="3"/>
        <v>11.200000000000001</v>
      </c>
      <c r="AG67" s="171">
        <f t="shared" si="3"/>
        <v>11.200000000000001</v>
      </c>
      <c r="AH67" s="172">
        <f t="shared" si="3"/>
        <v>11.200000000000001</v>
      </c>
      <c r="AI67" s="172">
        <f t="shared" si="3"/>
        <v>11.200000000000001</v>
      </c>
      <c r="AJ67" s="172">
        <f t="shared" si="3"/>
        <v>11.200000000000001</v>
      </c>
      <c r="AK67" s="172">
        <f t="shared" si="3"/>
        <v>11.200000000000001</v>
      </c>
      <c r="AL67" s="172">
        <f t="shared" si="3"/>
        <v>11.200000000000001</v>
      </c>
      <c r="AM67" s="173">
        <f t="shared" si="3"/>
        <v>11.200000000000001</v>
      </c>
      <c r="AN67" s="171">
        <f t="shared" si="3"/>
        <v>11.200000000000001</v>
      </c>
      <c r="AO67" s="172">
        <f t="shared" si="3"/>
        <v>11.200000000000001</v>
      </c>
      <c r="AP67" s="172">
        <f t="shared" si="3"/>
        <v>11.200000000000001</v>
      </c>
      <c r="AQ67" s="172">
        <f t="shared" si="3"/>
        <v>11.200000000000001</v>
      </c>
      <c r="AR67" s="172">
        <f t="shared" si="3"/>
        <v>11.200000000000001</v>
      </c>
      <c r="AS67" s="172">
        <f t="shared" si="3"/>
        <v>11.200000000000001</v>
      </c>
      <c r="AT67" s="173">
        <f t="shared" si="3"/>
        <v>11.200000000000001</v>
      </c>
      <c r="AU67" s="174" t="str">
        <f t="shared" si="3"/>
        <v/>
      </c>
      <c r="AV67" s="175" t="str">
        <f t="shared" si="3"/>
        <v/>
      </c>
      <c r="AW67" s="176" t="str">
        <f t="shared" si="3"/>
        <v/>
      </c>
      <c r="AX67" s="880"/>
      <c r="AY67" s="881"/>
      <c r="AZ67" s="881"/>
      <c r="BA67" s="882"/>
      <c r="BB67" s="841"/>
      <c r="BC67" s="842"/>
      <c r="BD67" s="842"/>
      <c r="BE67" s="842"/>
      <c r="BF67" s="843"/>
    </row>
    <row r="68" spans="2:73" ht="18.75" customHeight="1">
      <c r="B68" s="799" t="s">
        <v>180</v>
      </c>
      <c r="C68" s="800"/>
      <c r="D68" s="800"/>
      <c r="E68" s="800"/>
      <c r="F68" s="800"/>
      <c r="G68" s="800"/>
      <c r="H68" s="800"/>
      <c r="I68" s="800"/>
      <c r="J68" s="800"/>
      <c r="K68" s="801"/>
      <c r="L68" s="805" t="s">
        <v>153</v>
      </c>
      <c r="M68" s="805"/>
      <c r="N68" s="805"/>
      <c r="O68" s="805"/>
      <c r="P68" s="805"/>
      <c r="Q68" s="805"/>
      <c r="R68" s="806"/>
      <c r="S68" s="177">
        <f>IF($L68="","",IF(COUNTIFS($F$22:$F$60,$L68,S$22:S$60,"&gt;0")=0,"",COUNTIFS($F$22:$F$60,$L68,S$22:S$60,"&gt;0")))</f>
        <v>1</v>
      </c>
      <c r="T68" s="178">
        <f t="shared" ref="T68:AW72" si="4">IF($L68="","",IF(COUNTIFS($F$22:$F$60,$L68,T$22:T$60,"&gt;0")=0,"",COUNTIFS($F$22:$F$60,$L68,T$22:T$60,"&gt;0")))</f>
        <v>1</v>
      </c>
      <c r="U68" s="178">
        <f t="shared" si="4"/>
        <v>1</v>
      </c>
      <c r="V68" s="178">
        <f t="shared" si="4"/>
        <v>1</v>
      </c>
      <c r="W68" s="178">
        <f t="shared" si="4"/>
        <v>1</v>
      </c>
      <c r="X68" s="178">
        <f t="shared" si="4"/>
        <v>1</v>
      </c>
      <c r="Y68" s="179">
        <f t="shared" si="4"/>
        <v>1</v>
      </c>
      <c r="Z68" s="180">
        <f t="shared" si="4"/>
        <v>1</v>
      </c>
      <c r="AA68" s="178">
        <f t="shared" si="4"/>
        <v>1</v>
      </c>
      <c r="AB68" s="178">
        <f t="shared" si="4"/>
        <v>1</v>
      </c>
      <c r="AC68" s="178">
        <f t="shared" si="4"/>
        <v>1</v>
      </c>
      <c r="AD68" s="178">
        <f t="shared" si="4"/>
        <v>1</v>
      </c>
      <c r="AE68" s="178">
        <f t="shared" si="4"/>
        <v>1</v>
      </c>
      <c r="AF68" s="179">
        <f t="shared" si="4"/>
        <v>1</v>
      </c>
      <c r="AG68" s="178">
        <f t="shared" si="4"/>
        <v>1</v>
      </c>
      <c r="AH68" s="178">
        <f t="shared" si="4"/>
        <v>1</v>
      </c>
      <c r="AI68" s="178">
        <f t="shared" si="4"/>
        <v>1</v>
      </c>
      <c r="AJ68" s="178">
        <f t="shared" si="4"/>
        <v>1</v>
      </c>
      <c r="AK68" s="178">
        <f t="shared" si="4"/>
        <v>1</v>
      </c>
      <c r="AL68" s="178">
        <f t="shared" si="4"/>
        <v>1</v>
      </c>
      <c r="AM68" s="179">
        <f t="shared" si="4"/>
        <v>1</v>
      </c>
      <c r="AN68" s="178">
        <f t="shared" si="4"/>
        <v>1</v>
      </c>
      <c r="AO68" s="178">
        <f t="shared" si="4"/>
        <v>1</v>
      </c>
      <c r="AP68" s="178">
        <f t="shared" si="4"/>
        <v>1</v>
      </c>
      <c r="AQ68" s="178">
        <f t="shared" si="4"/>
        <v>1</v>
      </c>
      <c r="AR68" s="178">
        <f t="shared" si="4"/>
        <v>1</v>
      </c>
      <c r="AS68" s="178">
        <f t="shared" si="4"/>
        <v>1</v>
      </c>
      <c r="AT68" s="179">
        <f t="shared" si="4"/>
        <v>1</v>
      </c>
      <c r="AU68" s="178" t="str">
        <f t="shared" si="4"/>
        <v/>
      </c>
      <c r="AV68" s="178" t="str">
        <f t="shared" si="4"/>
        <v/>
      </c>
      <c r="AW68" s="179" t="str">
        <f t="shared" si="4"/>
        <v/>
      </c>
      <c r="AX68" s="880"/>
      <c r="AY68" s="881"/>
      <c r="AZ68" s="881"/>
      <c r="BA68" s="882"/>
      <c r="BB68" s="841"/>
      <c r="BC68" s="842"/>
      <c r="BD68" s="842"/>
      <c r="BE68" s="842"/>
      <c r="BF68" s="843"/>
    </row>
    <row r="69" spans="2:73" ht="18.75" customHeight="1">
      <c r="B69" s="799"/>
      <c r="C69" s="800"/>
      <c r="D69" s="800"/>
      <c r="E69" s="800"/>
      <c r="F69" s="800"/>
      <c r="G69" s="800"/>
      <c r="H69" s="800"/>
      <c r="I69" s="800"/>
      <c r="J69" s="800"/>
      <c r="K69" s="801"/>
      <c r="L69" s="807" t="s">
        <v>160</v>
      </c>
      <c r="M69" s="807"/>
      <c r="N69" s="807"/>
      <c r="O69" s="807"/>
      <c r="P69" s="807"/>
      <c r="Q69" s="807"/>
      <c r="R69" s="808"/>
      <c r="S69" s="174">
        <f t="shared" ref="S69:AH72" si="5">IF($L69="","",IF(COUNTIFS($F$22:$F$60,$L69,S$22:S$60,"&gt;0")=0,"",COUNTIFS($F$22:$F$60,$L69,S$22:S$60,"&gt;0")))</f>
        <v>1</v>
      </c>
      <c r="T69" s="175">
        <f>IF($L69="","",IF(COUNTIFS($F$22:$F$60,$L69,T$22:T$60,"&gt;0")=0,"",COUNTIFS($F$22:$F$60,$L69,T$22:T$60,"&gt;0")))</f>
        <v>1</v>
      </c>
      <c r="U69" s="175">
        <f t="shared" si="5"/>
        <v>1</v>
      </c>
      <c r="V69" s="175">
        <f t="shared" si="5"/>
        <v>1</v>
      </c>
      <c r="W69" s="175">
        <f t="shared" si="5"/>
        <v>1</v>
      </c>
      <c r="X69" s="175">
        <f t="shared" si="5"/>
        <v>1</v>
      </c>
      <c r="Y69" s="176">
        <f t="shared" si="5"/>
        <v>1</v>
      </c>
      <c r="Z69" s="181">
        <f t="shared" si="5"/>
        <v>1</v>
      </c>
      <c r="AA69" s="175">
        <f t="shared" si="5"/>
        <v>1</v>
      </c>
      <c r="AB69" s="175">
        <f t="shared" si="5"/>
        <v>1</v>
      </c>
      <c r="AC69" s="175">
        <f t="shared" si="5"/>
        <v>1</v>
      </c>
      <c r="AD69" s="175">
        <f t="shared" si="5"/>
        <v>1</v>
      </c>
      <c r="AE69" s="175">
        <f t="shared" si="5"/>
        <v>1</v>
      </c>
      <c r="AF69" s="176">
        <f t="shared" si="5"/>
        <v>1</v>
      </c>
      <c r="AG69" s="175">
        <f t="shared" si="5"/>
        <v>1</v>
      </c>
      <c r="AH69" s="175">
        <f t="shared" si="5"/>
        <v>1</v>
      </c>
      <c r="AI69" s="175">
        <f t="shared" si="4"/>
        <v>1</v>
      </c>
      <c r="AJ69" s="175">
        <f t="shared" si="4"/>
        <v>1</v>
      </c>
      <c r="AK69" s="175">
        <f t="shared" si="4"/>
        <v>1</v>
      </c>
      <c r="AL69" s="175">
        <f t="shared" si="4"/>
        <v>1</v>
      </c>
      <c r="AM69" s="176">
        <f t="shared" si="4"/>
        <v>1</v>
      </c>
      <c r="AN69" s="175">
        <f t="shared" si="4"/>
        <v>1</v>
      </c>
      <c r="AO69" s="175">
        <f t="shared" si="4"/>
        <v>1</v>
      </c>
      <c r="AP69" s="175">
        <f t="shared" si="4"/>
        <v>1</v>
      </c>
      <c r="AQ69" s="175">
        <f t="shared" si="4"/>
        <v>1</v>
      </c>
      <c r="AR69" s="175">
        <f t="shared" si="4"/>
        <v>1</v>
      </c>
      <c r="AS69" s="175">
        <f t="shared" si="4"/>
        <v>1</v>
      </c>
      <c r="AT69" s="176">
        <f t="shared" si="4"/>
        <v>1</v>
      </c>
      <c r="AU69" s="175" t="str">
        <f t="shared" si="4"/>
        <v/>
      </c>
      <c r="AV69" s="175" t="str">
        <f t="shared" si="4"/>
        <v/>
      </c>
      <c r="AW69" s="176" t="str">
        <f t="shared" si="4"/>
        <v/>
      </c>
      <c r="AX69" s="880"/>
      <c r="AY69" s="881"/>
      <c r="AZ69" s="881"/>
      <c r="BA69" s="882"/>
      <c r="BB69" s="841"/>
      <c r="BC69" s="842"/>
      <c r="BD69" s="842"/>
      <c r="BE69" s="842"/>
      <c r="BF69" s="843"/>
    </row>
    <row r="70" spans="2:73" ht="18.75" customHeight="1">
      <c r="B70" s="799"/>
      <c r="C70" s="800"/>
      <c r="D70" s="800"/>
      <c r="E70" s="800"/>
      <c r="F70" s="800"/>
      <c r="G70" s="800"/>
      <c r="H70" s="800"/>
      <c r="I70" s="800"/>
      <c r="J70" s="800"/>
      <c r="K70" s="801"/>
      <c r="L70" s="807" t="s">
        <v>159</v>
      </c>
      <c r="M70" s="807"/>
      <c r="N70" s="807"/>
      <c r="O70" s="807"/>
      <c r="P70" s="807"/>
      <c r="Q70" s="807"/>
      <c r="R70" s="808"/>
      <c r="S70" s="174">
        <f t="shared" si="5"/>
        <v>2</v>
      </c>
      <c r="T70" s="175">
        <f t="shared" si="4"/>
        <v>2</v>
      </c>
      <c r="U70" s="175">
        <f t="shared" si="4"/>
        <v>2</v>
      </c>
      <c r="V70" s="175">
        <f t="shared" si="4"/>
        <v>2</v>
      </c>
      <c r="W70" s="175">
        <f t="shared" si="4"/>
        <v>2</v>
      </c>
      <c r="X70" s="175">
        <f>IF($L70="","",IF(COUNTIFS($F$22:$F$60,$L70,X$22:X$60,"&gt;0")=0,"",COUNTIFS($F$22:$F$60,$L70,X$22:X$60,"&gt;0")))</f>
        <v>2</v>
      </c>
      <c r="Y70" s="176">
        <f t="shared" si="4"/>
        <v>2</v>
      </c>
      <c r="Z70" s="181">
        <f t="shared" si="4"/>
        <v>2</v>
      </c>
      <c r="AA70" s="175">
        <f t="shared" si="4"/>
        <v>2</v>
      </c>
      <c r="AB70" s="175">
        <f t="shared" si="4"/>
        <v>2</v>
      </c>
      <c r="AC70" s="175">
        <f t="shared" si="4"/>
        <v>2</v>
      </c>
      <c r="AD70" s="175">
        <f t="shared" si="4"/>
        <v>2</v>
      </c>
      <c r="AE70" s="175">
        <f t="shared" si="4"/>
        <v>2</v>
      </c>
      <c r="AF70" s="176">
        <f t="shared" si="4"/>
        <v>2</v>
      </c>
      <c r="AG70" s="175">
        <f t="shared" si="4"/>
        <v>2</v>
      </c>
      <c r="AH70" s="175">
        <f t="shared" si="4"/>
        <v>2</v>
      </c>
      <c r="AI70" s="175">
        <f t="shared" si="4"/>
        <v>2</v>
      </c>
      <c r="AJ70" s="175">
        <f t="shared" si="4"/>
        <v>2</v>
      </c>
      <c r="AK70" s="175">
        <f t="shared" si="4"/>
        <v>2</v>
      </c>
      <c r="AL70" s="175">
        <f t="shared" si="4"/>
        <v>2</v>
      </c>
      <c r="AM70" s="176">
        <f t="shared" si="4"/>
        <v>2</v>
      </c>
      <c r="AN70" s="175">
        <f t="shared" si="4"/>
        <v>2</v>
      </c>
      <c r="AO70" s="175">
        <f t="shared" si="4"/>
        <v>2</v>
      </c>
      <c r="AP70" s="175">
        <f t="shared" si="4"/>
        <v>2</v>
      </c>
      <c r="AQ70" s="175">
        <f t="shared" si="4"/>
        <v>2</v>
      </c>
      <c r="AR70" s="175">
        <f t="shared" si="4"/>
        <v>2</v>
      </c>
      <c r="AS70" s="175">
        <f t="shared" si="4"/>
        <v>2</v>
      </c>
      <c r="AT70" s="176">
        <f t="shared" si="4"/>
        <v>2</v>
      </c>
      <c r="AU70" s="175" t="str">
        <f t="shared" si="4"/>
        <v/>
      </c>
      <c r="AV70" s="175" t="str">
        <f t="shared" si="4"/>
        <v/>
      </c>
      <c r="AW70" s="176" t="str">
        <f t="shared" si="4"/>
        <v/>
      </c>
      <c r="AX70" s="880"/>
      <c r="AY70" s="881"/>
      <c r="AZ70" s="881"/>
      <c r="BA70" s="882"/>
      <c r="BB70" s="841"/>
      <c r="BC70" s="842"/>
      <c r="BD70" s="842"/>
      <c r="BE70" s="842"/>
      <c r="BF70" s="843"/>
    </row>
    <row r="71" spans="2:73" ht="18.75" customHeight="1">
      <c r="B71" s="799"/>
      <c r="C71" s="800"/>
      <c r="D71" s="800"/>
      <c r="E71" s="800"/>
      <c r="F71" s="800"/>
      <c r="G71" s="800"/>
      <c r="H71" s="800"/>
      <c r="I71" s="800"/>
      <c r="J71" s="800"/>
      <c r="K71" s="801"/>
      <c r="L71" s="807" t="s">
        <v>168</v>
      </c>
      <c r="M71" s="807"/>
      <c r="N71" s="807"/>
      <c r="O71" s="807"/>
      <c r="P71" s="807"/>
      <c r="Q71" s="807"/>
      <c r="R71" s="808"/>
      <c r="S71" s="174">
        <f t="shared" si="5"/>
        <v>1</v>
      </c>
      <c r="T71" s="175">
        <f t="shared" si="4"/>
        <v>1</v>
      </c>
      <c r="U71" s="175">
        <f t="shared" si="4"/>
        <v>1</v>
      </c>
      <c r="V71" s="175">
        <f t="shared" si="4"/>
        <v>1</v>
      </c>
      <c r="W71" s="175">
        <f t="shared" si="4"/>
        <v>1</v>
      </c>
      <c r="X71" s="175">
        <f t="shared" si="4"/>
        <v>1</v>
      </c>
      <c r="Y71" s="176">
        <f t="shared" si="4"/>
        <v>1</v>
      </c>
      <c r="Z71" s="181">
        <f t="shared" si="4"/>
        <v>1</v>
      </c>
      <c r="AA71" s="175">
        <f t="shared" si="4"/>
        <v>1</v>
      </c>
      <c r="AB71" s="175">
        <f t="shared" si="4"/>
        <v>1</v>
      </c>
      <c r="AC71" s="175">
        <f t="shared" si="4"/>
        <v>1</v>
      </c>
      <c r="AD71" s="175">
        <f t="shared" si="4"/>
        <v>1</v>
      </c>
      <c r="AE71" s="175">
        <f t="shared" si="4"/>
        <v>1</v>
      </c>
      <c r="AF71" s="176">
        <f t="shared" si="4"/>
        <v>1</v>
      </c>
      <c r="AG71" s="175">
        <f t="shared" si="4"/>
        <v>1</v>
      </c>
      <c r="AH71" s="175">
        <f t="shared" si="4"/>
        <v>1</v>
      </c>
      <c r="AI71" s="175">
        <f t="shared" si="4"/>
        <v>1</v>
      </c>
      <c r="AJ71" s="175">
        <f t="shared" si="4"/>
        <v>1</v>
      </c>
      <c r="AK71" s="175">
        <f t="shared" si="4"/>
        <v>1</v>
      </c>
      <c r="AL71" s="175">
        <f t="shared" si="4"/>
        <v>1</v>
      </c>
      <c r="AM71" s="176">
        <f t="shared" si="4"/>
        <v>1</v>
      </c>
      <c r="AN71" s="175">
        <f t="shared" si="4"/>
        <v>1</v>
      </c>
      <c r="AO71" s="175">
        <f t="shared" si="4"/>
        <v>1</v>
      </c>
      <c r="AP71" s="175">
        <f t="shared" si="4"/>
        <v>1</v>
      </c>
      <c r="AQ71" s="175">
        <f t="shared" si="4"/>
        <v>1</v>
      </c>
      <c r="AR71" s="175">
        <f t="shared" si="4"/>
        <v>1</v>
      </c>
      <c r="AS71" s="175">
        <f t="shared" si="4"/>
        <v>1</v>
      </c>
      <c r="AT71" s="176">
        <f t="shared" si="4"/>
        <v>1</v>
      </c>
      <c r="AU71" s="175" t="str">
        <f t="shared" si="4"/>
        <v/>
      </c>
      <c r="AV71" s="175" t="str">
        <f t="shared" si="4"/>
        <v/>
      </c>
      <c r="AW71" s="176" t="str">
        <f t="shared" si="4"/>
        <v/>
      </c>
      <c r="AX71" s="880"/>
      <c r="AY71" s="881"/>
      <c r="AZ71" s="881"/>
      <c r="BA71" s="882"/>
      <c r="BB71" s="841"/>
      <c r="BC71" s="842"/>
      <c r="BD71" s="842"/>
      <c r="BE71" s="842"/>
      <c r="BF71" s="843"/>
    </row>
    <row r="72" spans="2:73" ht="18.75" customHeight="1" thickBot="1">
      <c r="B72" s="802"/>
      <c r="C72" s="803"/>
      <c r="D72" s="803"/>
      <c r="E72" s="803"/>
      <c r="F72" s="803"/>
      <c r="G72" s="803"/>
      <c r="H72" s="803"/>
      <c r="I72" s="803"/>
      <c r="J72" s="803"/>
      <c r="K72" s="804"/>
      <c r="L72" s="873"/>
      <c r="M72" s="873"/>
      <c r="N72" s="873"/>
      <c r="O72" s="873"/>
      <c r="P72" s="873"/>
      <c r="Q72" s="873"/>
      <c r="R72" s="874"/>
      <c r="S72" s="182" t="str">
        <f t="shared" si="5"/>
        <v/>
      </c>
      <c r="T72" s="183" t="str">
        <f t="shared" si="4"/>
        <v/>
      </c>
      <c r="U72" s="183" t="str">
        <f t="shared" si="4"/>
        <v/>
      </c>
      <c r="V72" s="183" t="str">
        <f t="shared" si="4"/>
        <v/>
      </c>
      <c r="W72" s="183" t="str">
        <f t="shared" si="4"/>
        <v/>
      </c>
      <c r="X72" s="183" t="str">
        <f t="shared" si="4"/>
        <v/>
      </c>
      <c r="Y72" s="184" t="str">
        <f t="shared" si="4"/>
        <v/>
      </c>
      <c r="Z72" s="185" t="str">
        <f t="shared" si="4"/>
        <v/>
      </c>
      <c r="AA72" s="183" t="str">
        <f t="shared" si="4"/>
        <v/>
      </c>
      <c r="AB72" s="183" t="str">
        <f t="shared" si="4"/>
        <v/>
      </c>
      <c r="AC72" s="183" t="str">
        <f t="shared" si="4"/>
        <v/>
      </c>
      <c r="AD72" s="183" t="str">
        <f t="shared" si="4"/>
        <v/>
      </c>
      <c r="AE72" s="183" t="str">
        <f t="shared" si="4"/>
        <v/>
      </c>
      <c r="AF72" s="184" t="str">
        <f t="shared" si="4"/>
        <v/>
      </c>
      <c r="AG72" s="183" t="str">
        <f t="shared" si="4"/>
        <v/>
      </c>
      <c r="AH72" s="183" t="str">
        <f t="shared" si="4"/>
        <v/>
      </c>
      <c r="AI72" s="183" t="str">
        <f t="shared" si="4"/>
        <v/>
      </c>
      <c r="AJ72" s="183" t="str">
        <f t="shared" si="4"/>
        <v/>
      </c>
      <c r="AK72" s="183" t="str">
        <f t="shared" si="4"/>
        <v/>
      </c>
      <c r="AL72" s="183" t="str">
        <f t="shared" si="4"/>
        <v/>
      </c>
      <c r="AM72" s="184" t="str">
        <f t="shared" si="4"/>
        <v/>
      </c>
      <c r="AN72" s="183" t="str">
        <f t="shared" si="4"/>
        <v/>
      </c>
      <c r="AO72" s="183" t="str">
        <f t="shared" si="4"/>
        <v/>
      </c>
      <c r="AP72" s="183" t="str">
        <f t="shared" si="4"/>
        <v/>
      </c>
      <c r="AQ72" s="183" t="str">
        <f t="shared" si="4"/>
        <v/>
      </c>
      <c r="AR72" s="183" t="str">
        <f t="shared" si="4"/>
        <v/>
      </c>
      <c r="AS72" s="183" t="str">
        <f t="shared" si="4"/>
        <v/>
      </c>
      <c r="AT72" s="184" t="str">
        <f t="shared" si="4"/>
        <v/>
      </c>
      <c r="AU72" s="183" t="str">
        <f t="shared" si="4"/>
        <v/>
      </c>
      <c r="AV72" s="183" t="str">
        <f t="shared" si="4"/>
        <v/>
      </c>
      <c r="AW72" s="184" t="str">
        <f t="shared" si="4"/>
        <v/>
      </c>
      <c r="AX72" s="883"/>
      <c r="AY72" s="884"/>
      <c r="AZ72" s="884"/>
      <c r="BA72" s="885"/>
      <c r="BB72" s="844"/>
      <c r="BC72" s="845"/>
      <c r="BD72" s="845"/>
      <c r="BE72" s="845"/>
      <c r="BF72" s="846"/>
    </row>
    <row r="73" spans="2:73" ht="13.5" customHeight="1">
      <c r="C73" s="186"/>
      <c r="D73" s="186"/>
      <c r="E73" s="186"/>
      <c r="F73" s="186"/>
      <c r="G73" s="187"/>
      <c r="H73" s="188"/>
      <c r="AF73" s="116"/>
    </row>
    <row r="74" spans="2:73" ht="11.45" customHeight="1">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row>
    <row r="75" spans="2:73" ht="20.25" customHeight="1">
      <c r="BN75" s="111"/>
      <c r="BO75" s="100"/>
      <c r="BP75" s="111"/>
      <c r="BQ75" s="111"/>
      <c r="BR75" s="111"/>
      <c r="BS75" s="160"/>
      <c r="BT75" s="190"/>
      <c r="BU75" s="190"/>
    </row>
    <row r="76" spans="2:73" ht="20.25" customHeight="1">
      <c r="C76" s="191"/>
      <c r="D76" s="191"/>
      <c r="E76" s="191"/>
      <c r="F76" s="191"/>
      <c r="G76" s="191"/>
      <c r="H76" s="116"/>
      <c r="I76" s="116"/>
    </row>
    <row r="77" spans="2:73" ht="20.25" customHeight="1">
      <c r="C77" s="191"/>
      <c r="D77" s="191"/>
      <c r="E77" s="191"/>
      <c r="F77" s="191"/>
      <c r="G77" s="191"/>
      <c r="H77" s="116"/>
      <c r="I77" s="116"/>
    </row>
    <row r="78" spans="2:73" ht="20.25" customHeight="1">
      <c r="C78" s="116"/>
      <c r="D78" s="116"/>
      <c r="E78" s="116"/>
      <c r="F78" s="116"/>
      <c r="G78" s="116"/>
    </row>
    <row r="79" spans="2:73" ht="20.25" customHeight="1">
      <c r="C79" s="116"/>
      <c r="D79" s="116"/>
      <c r="E79" s="116"/>
      <c r="F79" s="116"/>
      <c r="G79" s="116"/>
    </row>
    <row r="80" spans="2:73" ht="20.25" customHeight="1">
      <c r="C80" s="116"/>
      <c r="D80" s="116"/>
      <c r="E80" s="116"/>
      <c r="F80" s="116"/>
      <c r="G80" s="116"/>
    </row>
    <row r="81" spans="3:7" ht="20.25" customHeight="1">
      <c r="C81" s="116"/>
      <c r="D81" s="116"/>
      <c r="E81" s="116"/>
      <c r="F81" s="116"/>
      <c r="G81" s="116"/>
    </row>
  </sheetData>
  <sheetProtection sheet="1" insertColumns="0" deleteRows="0"/>
  <mergeCells count="249">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58:BF60"/>
    <mergeCell ref="P59:R59"/>
    <mergeCell ref="AX59:AY59"/>
    <mergeCell ref="AZ59:BA59"/>
    <mergeCell ref="P60:R60"/>
    <mergeCell ref="AX60:AY60"/>
    <mergeCell ref="AZ60:BA60"/>
    <mergeCell ref="L72:R72"/>
    <mergeCell ref="AZ64:BA64"/>
    <mergeCell ref="G65:R65"/>
    <mergeCell ref="AX65:BA72"/>
    <mergeCell ref="G66:R66"/>
    <mergeCell ref="BI2:BJ3"/>
    <mergeCell ref="BI9:BJ10"/>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s>
  <phoneticPr fontId="2"/>
  <conditionalFormatting sqref="S23:BA24">
    <cfRule type="expression" dxfId="131" priority="25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2">
      <formula>INDIRECT(ADDRESS(ROW(),COLUMN()))=TRUNC(INDIRECT(ADDRESS(ROW(),COLUMN())))</formula>
    </cfRule>
  </conditionalFormatting>
  <dataValidations count="8">
    <dataValidation type="decimal" allowBlank="1" showInputMessage="1" showErrorMessage="1" error="入力可能範囲　32～40" sqref="AX6" xr:uid="{29CD0F3B-4306-4ADD-B901-8225367DBF90}">
      <formula1>32</formula1>
      <formula2>40</formula2>
    </dataValidation>
    <dataValidation type="list" allowBlank="1" showInputMessage="1" sqref="G22:G60" xr:uid="{755CF70F-6E96-4DC1-AAC8-89C8322BCACD}">
      <formula1>"A, B, C, D"</formula1>
    </dataValidation>
    <dataValidation type="list" allowBlank="1" showInputMessage="1" sqref="C22:E60" xr:uid="{14D9F592-489E-4D05-A92B-063CEC178AB7}">
      <formula1>職種</formula1>
    </dataValidation>
    <dataValidation type="list" allowBlank="1" showInputMessage="1" showErrorMessage="1" sqref="BB4:BE4" xr:uid="{26821E8B-81AB-4279-A1AE-D2A172D7CFDF}">
      <formula1>"予定,実績,予定・実績"</formula1>
    </dataValidation>
    <dataValidation type="list" allowBlank="1" showInputMessage="1" showErrorMessage="1" sqref="S25:AW25 S22:AW22 S28:AW28 S31:AW31 S34:AW34 S37:AW37 S40:AW40 S43:AW43 S46:AW46 S49:AW49 S52:AW52 S55:AW55 S58:AW58" xr:uid="{AC8DB04D-AB7A-4781-AFAC-3CC1F1A9F2AA}">
      <formula1>【記載例】シフト記号</formula1>
    </dataValidation>
    <dataValidation type="list" errorStyle="warning" allowBlank="1" showInputMessage="1" error="リストにない場合のみ、入力してください。" sqref="H22:K60" xr:uid="{6D6DF572-2419-4D3E-9438-C458DC0719A9}">
      <formula1>INDIRECT(C22)</formula1>
    </dataValidation>
    <dataValidation type="list" allowBlank="1" showInputMessage="1" showErrorMessage="1" sqref="BB3:BE3" xr:uid="{FBF44912-C360-4889-8548-8D487C168424}">
      <formula1>"４週,暦月"</formula1>
    </dataValidation>
    <dataValidation type="list" allowBlank="1" showInputMessage="1" showErrorMessage="1" sqref="AC3" xr:uid="{0BE60D16-66A4-40F7-9819-9593F44B87DC}">
      <formula1>#REF!</formula1>
    </dataValidation>
  </dataValidations>
  <hyperlinks>
    <hyperlink ref="BI2" location="添付書類一覧!A1" display="添付書類一覧に戻る" xr:uid="{AF6FDE6B-4677-48DB-BF96-44795FE57EF2}"/>
    <hyperlink ref="BI9" location="添付書類一覧!A1" display="添付書類一覧に戻る" xr:uid="{8796FB5C-B2FF-4AFA-9833-6E0163D2BB21}"/>
  </hyperlink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CC052021-4663-4C0F-824C-5EA309F80C89}">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508BC-0269-48C7-AE45-326F0C95D283}">
  <sheetPr>
    <tabColor theme="9" tint="0.79998168889431442"/>
    <pageSetUpPr fitToPage="1"/>
  </sheetPr>
  <dimension ref="B1:Z42"/>
  <sheetViews>
    <sheetView showGridLines="0" zoomScale="75" zoomScaleNormal="75" workbookViewId="0">
      <selection activeCell="Y1" sqref="Y1:Z1048576"/>
    </sheetView>
  </sheetViews>
  <sheetFormatPr defaultRowHeight="18.75"/>
  <cols>
    <col min="1" max="1" width="1.625" style="194" customWidth="1"/>
    <col min="2" max="2" width="5.625" style="193" customWidth="1"/>
    <col min="3" max="3" width="10.625" style="193" customWidth="1"/>
    <col min="4" max="4" width="3.375" style="193" bestFit="1" customWidth="1"/>
    <col min="5" max="5" width="15.625" style="194" customWidth="1"/>
    <col min="6" max="6" width="3.375" style="194" bestFit="1" customWidth="1"/>
    <col min="7" max="7" width="15.625" style="194" customWidth="1"/>
    <col min="8" max="8" width="3.375" style="194" bestFit="1" customWidth="1"/>
    <col min="9" max="9" width="15.625" style="193" customWidth="1"/>
    <col min="10" max="10" width="3.375" style="194" bestFit="1" customWidth="1"/>
    <col min="11" max="11" width="15.625" style="194" customWidth="1"/>
    <col min="12" max="12" width="3.375" style="194" customWidth="1"/>
    <col min="13" max="13" width="15.625" style="194" customWidth="1"/>
    <col min="14" max="14" width="3.375" style="194" customWidth="1"/>
    <col min="15" max="15" width="15.625" style="194" customWidth="1"/>
    <col min="16" max="16" width="3.375" style="194" customWidth="1"/>
    <col min="17" max="17" width="15.625" style="194" customWidth="1"/>
    <col min="18" max="18" width="3.375" style="194" customWidth="1"/>
    <col min="19" max="19" width="15.625" style="194" customWidth="1"/>
    <col min="20" max="20" width="3.375" style="194" customWidth="1"/>
    <col min="21" max="21" width="15.625" style="194" customWidth="1"/>
    <col min="22" max="22" width="3.375" style="194" customWidth="1"/>
    <col min="23" max="23" width="50.625" style="194" customWidth="1"/>
    <col min="24" max="25" width="9" style="194"/>
    <col min="26" max="26" width="31.25" style="194" customWidth="1"/>
    <col min="27" max="16384" width="9" style="194"/>
  </cols>
  <sheetData>
    <row r="1" spans="2:26">
      <c r="B1" s="192" t="s">
        <v>181</v>
      </c>
      <c r="Y1" s="263"/>
      <c r="Z1" s="263"/>
    </row>
    <row r="2" spans="2:26" ht="19.5" thickBot="1">
      <c r="B2" s="195" t="s">
        <v>182</v>
      </c>
      <c r="E2" s="196"/>
      <c r="I2" s="197"/>
      <c r="Y2" s="263"/>
      <c r="Z2" s="263"/>
    </row>
    <row r="3" spans="2:26" ht="18.75" customHeight="1" thickTop="1">
      <c r="B3" s="197" t="s">
        <v>183</v>
      </c>
      <c r="E3" s="196" t="s">
        <v>184</v>
      </c>
      <c r="I3" s="197"/>
      <c r="Y3" s="697" t="s">
        <v>408</v>
      </c>
      <c r="Z3" s="698"/>
    </row>
    <row r="4" spans="2:26" ht="18.75" customHeight="1" thickBot="1">
      <c r="B4" s="195"/>
      <c r="E4" s="1016" t="s">
        <v>185</v>
      </c>
      <c r="F4" s="1016"/>
      <c r="G4" s="1016"/>
      <c r="H4" s="1016"/>
      <c r="I4" s="1016"/>
      <c r="J4" s="1016"/>
      <c r="K4" s="1016"/>
      <c r="M4" s="1016" t="s">
        <v>186</v>
      </c>
      <c r="N4" s="1016"/>
      <c r="O4" s="1016"/>
      <c r="Q4" s="1016" t="s">
        <v>187</v>
      </c>
      <c r="R4" s="1016"/>
      <c r="S4" s="1016"/>
      <c r="T4" s="1016"/>
      <c r="U4" s="1016"/>
      <c r="W4" s="1016" t="s">
        <v>188</v>
      </c>
      <c r="Y4" s="699"/>
      <c r="Z4" s="700"/>
    </row>
    <row r="5" spans="2:26" ht="19.5" thickTop="1">
      <c r="B5" s="193" t="s">
        <v>131</v>
      </c>
      <c r="C5" s="193" t="s">
        <v>189</v>
      </c>
      <c r="E5" s="193" t="s">
        <v>190</v>
      </c>
      <c r="F5" s="193"/>
      <c r="G5" s="193" t="s">
        <v>191</v>
      </c>
      <c r="I5" s="193" t="s">
        <v>192</v>
      </c>
      <c r="K5" s="193" t="s">
        <v>185</v>
      </c>
      <c r="M5" s="193" t="s">
        <v>193</v>
      </c>
      <c r="O5" s="193" t="s">
        <v>194</v>
      </c>
      <c r="Q5" s="193" t="s">
        <v>193</v>
      </c>
      <c r="S5" s="193" t="s">
        <v>194</v>
      </c>
      <c r="U5" s="193" t="s">
        <v>185</v>
      </c>
      <c r="W5" s="1016"/>
      <c r="Y5" s="263"/>
      <c r="Z5" s="263"/>
    </row>
    <row r="6" spans="2:26">
      <c r="B6" s="193">
        <v>1</v>
      </c>
      <c r="C6" s="198" t="s">
        <v>149</v>
      </c>
      <c r="D6" s="193" t="s">
        <v>195</v>
      </c>
      <c r="E6" s="199">
        <v>0.375</v>
      </c>
      <c r="F6" s="193" t="s">
        <v>128</v>
      </c>
      <c r="G6" s="199">
        <v>0.75</v>
      </c>
      <c r="H6" s="194" t="s">
        <v>196</v>
      </c>
      <c r="I6" s="199">
        <v>4.1666666666666664E-2</v>
      </c>
      <c r="J6" s="194" t="s">
        <v>110</v>
      </c>
      <c r="K6" s="200">
        <f t="shared" ref="K6:K8" si="0">(G6-E6-I6)*24</f>
        <v>8</v>
      </c>
      <c r="M6" s="199">
        <v>0.39583333333333331</v>
      </c>
      <c r="N6" s="193" t="s">
        <v>128</v>
      </c>
      <c r="O6" s="199">
        <v>0.6875</v>
      </c>
      <c r="Q6" s="201">
        <f>IF(E6&lt;M6,M6,E6)</f>
        <v>0.39583333333333331</v>
      </c>
      <c r="R6" s="193" t="s">
        <v>128</v>
      </c>
      <c r="S6" s="201">
        <f t="shared" ref="S6:S8" si="1">IF(G6&gt;O6,O6,G6)</f>
        <v>0.6875</v>
      </c>
      <c r="U6" s="200">
        <f t="shared" ref="U6:U8" si="2">(S6-Q6)*24</f>
        <v>7</v>
      </c>
      <c r="W6" s="202"/>
      <c r="Y6" s="263"/>
      <c r="Z6" s="263"/>
    </row>
    <row r="7" spans="2:26">
      <c r="B7" s="193">
        <v>2</v>
      </c>
      <c r="C7" s="198" t="s">
        <v>197</v>
      </c>
      <c r="D7" s="193" t="s">
        <v>195</v>
      </c>
      <c r="E7" s="199"/>
      <c r="F7" s="193" t="s">
        <v>128</v>
      </c>
      <c r="G7" s="199"/>
      <c r="H7" s="194" t="s">
        <v>196</v>
      </c>
      <c r="I7" s="199">
        <v>0</v>
      </c>
      <c r="J7" s="194" t="s">
        <v>110</v>
      </c>
      <c r="K7" s="200">
        <f t="shared" si="0"/>
        <v>0</v>
      </c>
      <c r="M7" s="199"/>
      <c r="N7" s="193" t="s">
        <v>128</v>
      </c>
      <c r="O7" s="199"/>
      <c r="Q7" s="201">
        <f t="shared" ref="Q7:Q8" si="3">IF(E7&lt;M7,M7,E7)</f>
        <v>0</v>
      </c>
      <c r="R7" s="193" t="s">
        <v>128</v>
      </c>
      <c r="S7" s="201">
        <f t="shared" si="1"/>
        <v>0</v>
      </c>
      <c r="U7" s="200">
        <f t="shared" si="2"/>
        <v>0</v>
      </c>
      <c r="W7" s="202"/>
    </row>
    <row r="8" spans="2:26">
      <c r="B8" s="193">
        <v>3</v>
      </c>
      <c r="C8" s="198" t="s">
        <v>198</v>
      </c>
      <c r="D8" s="193" t="s">
        <v>195</v>
      </c>
      <c r="E8" s="199"/>
      <c r="F8" s="193" t="s">
        <v>128</v>
      </c>
      <c r="G8" s="199"/>
      <c r="H8" s="194" t="s">
        <v>196</v>
      </c>
      <c r="I8" s="199">
        <v>0</v>
      </c>
      <c r="J8" s="194" t="s">
        <v>110</v>
      </c>
      <c r="K8" s="200">
        <f t="shared" si="0"/>
        <v>0</v>
      </c>
      <c r="M8" s="199"/>
      <c r="N8" s="193" t="s">
        <v>128</v>
      </c>
      <c r="O8" s="199"/>
      <c r="Q8" s="201">
        <f t="shared" si="3"/>
        <v>0</v>
      </c>
      <c r="R8" s="193" t="s">
        <v>128</v>
      </c>
      <c r="S8" s="201">
        <f t="shared" si="1"/>
        <v>0</v>
      </c>
      <c r="U8" s="200">
        <f t="shared" si="2"/>
        <v>0</v>
      </c>
      <c r="W8" s="202"/>
    </row>
    <row r="9" spans="2:26">
      <c r="B9" s="193">
        <v>4</v>
      </c>
      <c r="C9" s="198" t="s">
        <v>199</v>
      </c>
      <c r="D9" s="193" t="s">
        <v>195</v>
      </c>
      <c r="E9" s="199"/>
      <c r="F9" s="193" t="s">
        <v>128</v>
      </c>
      <c r="G9" s="199"/>
      <c r="H9" s="194" t="s">
        <v>196</v>
      </c>
      <c r="I9" s="199">
        <v>0</v>
      </c>
      <c r="J9" s="194" t="s">
        <v>110</v>
      </c>
      <c r="K9" s="200">
        <f>(G9-E9-I9)*24</f>
        <v>0</v>
      </c>
      <c r="M9" s="199"/>
      <c r="N9" s="193" t="s">
        <v>128</v>
      </c>
      <c r="O9" s="199"/>
      <c r="Q9" s="201">
        <f>IF(E9&lt;M9,M9,E9)</f>
        <v>0</v>
      </c>
      <c r="R9" s="193" t="s">
        <v>128</v>
      </c>
      <c r="S9" s="201">
        <f>IF(G9&gt;O9,O9,G9)</f>
        <v>0</v>
      </c>
      <c r="U9" s="200">
        <f>(S9-Q9)*24</f>
        <v>0</v>
      </c>
      <c r="W9" s="202"/>
    </row>
    <row r="10" spans="2:26">
      <c r="B10" s="193">
        <v>5</v>
      </c>
      <c r="C10" s="198" t="s">
        <v>200</v>
      </c>
      <c r="D10" s="193" t="s">
        <v>195</v>
      </c>
      <c r="E10" s="199"/>
      <c r="F10" s="193" t="s">
        <v>128</v>
      </c>
      <c r="G10" s="199"/>
      <c r="H10" s="194" t="s">
        <v>196</v>
      </c>
      <c r="I10" s="199">
        <v>0</v>
      </c>
      <c r="J10" s="194" t="s">
        <v>110</v>
      </c>
      <c r="K10" s="200">
        <f>(G10-E10-I10)*24</f>
        <v>0</v>
      </c>
      <c r="M10" s="199"/>
      <c r="N10" s="193" t="s">
        <v>128</v>
      </c>
      <c r="O10" s="199"/>
      <c r="Q10" s="201">
        <f t="shared" ref="Q10:Q25" si="4">IF(E10&lt;M10,M10,E10)</f>
        <v>0</v>
      </c>
      <c r="R10" s="193" t="s">
        <v>128</v>
      </c>
      <c r="S10" s="201">
        <f t="shared" ref="S10:S25" si="5">IF(G10&gt;O10,O10,G10)</f>
        <v>0</v>
      </c>
      <c r="U10" s="200">
        <f t="shared" ref="U10:U25" si="6">(S10-Q10)*24</f>
        <v>0</v>
      </c>
      <c r="W10" s="202"/>
    </row>
    <row r="11" spans="2:26">
      <c r="B11" s="193">
        <v>6</v>
      </c>
      <c r="C11" s="198" t="s">
        <v>201</v>
      </c>
      <c r="D11" s="193" t="s">
        <v>195</v>
      </c>
      <c r="E11" s="199"/>
      <c r="F11" s="193" t="s">
        <v>128</v>
      </c>
      <c r="G11" s="199"/>
      <c r="H11" s="194" t="s">
        <v>196</v>
      </c>
      <c r="I11" s="199">
        <v>0</v>
      </c>
      <c r="J11" s="194" t="s">
        <v>110</v>
      </c>
      <c r="K11" s="200">
        <f t="shared" ref="K11:K25" si="7">(G11-E11-I11)*24</f>
        <v>0</v>
      </c>
      <c r="M11" s="199"/>
      <c r="N11" s="193" t="s">
        <v>128</v>
      </c>
      <c r="O11" s="199"/>
      <c r="Q11" s="201">
        <f t="shared" si="4"/>
        <v>0</v>
      </c>
      <c r="R11" s="193" t="s">
        <v>128</v>
      </c>
      <c r="S11" s="201">
        <f t="shared" si="5"/>
        <v>0</v>
      </c>
      <c r="U11" s="200">
        <f t="shared" si="6"/>
        <v>0</v>
      </c>
      <c r="W11" s="202"/>
    </row>
    <row r="12" spans="2:26">
      <c r="B12" s="193">
        <v>7</v>
      </c>
      <c r="C12" s="198" t="s">
        <v>202</v>
      </c>
      <c r="D12" s="193" t="s">
        <v>195</v>
      </c>
      <c r="E12" s="199"/>
      <c r="F12" s="193" t="s">
        <v>128</v>
      </c>
      <c r="G12" s="199"/>
      <c r="H12" s="194" t="s">
        <v>196</v>
      </c>
      <c r="I12" s="199">
        <v>0</v>
      </c>
      <c r="J12" s="194" t="s">
        <v>110</v>
      </c>
      <c r="K12" s="200">
        <f t="shared" si="7"/>
        <v>0</v>
      </c>
      <c r="M12" s="199"/>
      <c r="N12" s="193" t="s">
        <v>128</v>
      </c>
      <c r="O12" s="199"/>
      <c r="Q12" s="201">
        <f t="shared" si="4"/>
        <v>0</v>
      </c>
      <c r="R12" s="193" t="s">
        <v>128</v>
      </c>
      <c r="S12" s="201">
        <f t="shared" si="5"/>
        <v>0</v>
      </c>
      <c r="U12" s="200">
        <f t="shared" si="6"/>
        <v>0</v>
      </c>
      <c r="W12" s="202"/>
    </row>
    <row r="13" spans="2:26">
      <c r="B13" s="193">
        <v>8</v>
      </c>
      <c r="C13" s="198" t="s">
        <v>203</v>
      </c>
      <c r="D13" s="193" t="s">
        <v>195</v>
      </c>
      <c r="E13" s="199"/>
      <c r="F13" s="193" t="s">
        <v>128</v>
      </c>
      <c r="G13" s="199"/>
      <c r="H13" s="194" t="s">
        <v>196</v>
      </c>
      <c r="I13" s="199">
        <v>0</v>
      </c>
      <c r="J13" s="194" t="s">
        <v>110</v>
      </c>
      <c r="K13" s="200">
        <f t="shared" si="7"/>
        <v>0</v>
      </c>
      <c r="M13" s="199"/>
      <c r="N13" s="193" t="s">
        <v>128</v>
      </c>
      <c r="O13" s="199"/>
      <c r="Q13" s="201">
        <f t="shared" si="4"/>
        <v>0</v>
      </c>
      <c r="R13" s="193" t="s">
        <v>128</v>
      </c>
      <c r="S13" s="201">
        <f t="shared" si="5"/>
        <v>0</v>
      </c>
      <c r="U13" s="200">
        <f t="shared" si="6"/>
        <v>0</v>
      </c>
      <c r="W13" s="202"/>
    </row>
    <row r="14" spans="2:26">
      <c r="B14" s="193">
        <v>9</v>
      </c>
      <c r="C14" s="198" t="s">
        <v>204</v>
      </c>
      <c r="D14" s="193" t="s">
        <v>195</v>
      </c>
      <c r="E14" s="199"/>
      <c r="F14" s="193" t="s">
        <v>128</v>
      </c>
      <c r="G14" s="199"/>
      <c r="H14" s="194" t="s">
        <v>196</v>
      </c>
      <c r="I14" s="199">
        <v>0</v>
      </c>
      <c r="J14" s="194" t="s">
        <v>110</v>
      </c>
      <c r="K14" s="200">
        <f t="shared" si="7"/>
        <v>0</v>
      </c>
      <c r="M14" s="199"/>
      <c r="N14" s="193" t="s">
        <v>128</v>
      </c>
      <c r="O14" s="199"/>
      <c r="Q14" s="201">
        <f t="shared" si="4"/>
        <v>0</v>
      </c>
      <c r="R14" s="193" t="s">
        <v>128</v>
      </c>
      <c r="S14" s="201">
        <f t="shared" si="5"/>
        <v>0</v>
      </c>
      <c r="U14" s="200">
        <f t="shared" si="6"/>
        <v>0</v>
      </c>
      <c r="W14" s="202"/>
    </row>
    <row r="15" spans="2:26">
      <c r="B15" s="193">
        <v>10</v>
      </c>
      <c r="C15" s="198" t="s">
        <v>205</v>
      </c>
      <c r="D15" s="193" t="s">
        <v>195</v>
      </c>
      <c r="E15" s="199"/>
      <c r="F15" s="193" t="s">
        <v>128</v>
      </c>
      <c r="G15" s="199"/>
      <c r="H15" s="194" t="s">
        <v>196</v>
      </c>
      <c r="I15" s="199">
        <v>0</v>
      </c>
      <c r="J15" s="194" t="s">
        <v>110</v>
      </c>
      <c r="K15" s="200">
        <f t="shared" si="7"/>
        <v>0</v>
      </c>
      <c r="M15" s="199"/>
      <c r="N15" s="193" t="s">
        <v>128</v>
      </c>
      <c r="O15" s="199"/>
      <c r="Q15" s="201">
        <f t="shared" si="4"/>
        <v>0</v>
      </c>
      <c r="R15" s="193" t="s">
        <v>128</v>
      </c>
      <c r="S15" s="201">
        <f>IF(G15&gt;O15,O15,G15)</f>
        <v>0</v>
      </c>
      <c r="U15" s="200">
        <f t="shared" si="6"/>
        <v>0</v>
      </c>
      <c r="W15" s="202"/>
    </row>
    <row r="16" spans="2:26">
      <c r="B16" s="193">
        <v>11</v>
      </c>
      <c r="C16" s="198" t="s">
        <v>206</v>
      </c>
      <c r="D16" s="193" t="s">
        <v>195</v>
      </c>
      <c r="E16" s="199"/>
      <c r="F16" s="193" t="s">
        <v>128</v>
      </c>
      <c r="G16" s="199"/>
      <c r="H16" s="194" t="s">
        <v>196</v>
      </c>
      <c r="I16" s="199">
        <v>0</v>
      </c>
      <c r="J16" s="194" t="s">
        <v>110</v>
      </c>
      <c r="K16" s="200">
        <f t="shared" si="7"/>
        <v>0</v>
      </c>
      <c r="M16" s="199"/>
      <c r="N16" s="193" t="s">
        <v>128</v>
      </c>
      <c r="O16" s="199"/>
      <c r="Q16" s="201">
        <f t="shared" si="4"/>
        <v>0</v>
      </c>
      <c r="R16" s="193" t="s">
        <v>128</v>
      </c>
      <c r="S16" s="201">
        <f t="shared" si="5"/>
        <v>0</v>
      </c>
      <c r="U16" s="200">
        <f t="shared" si="6"/>
        <v>0</v>
      </c>
      <c r="W16" s="202"/>
    </row>
    <row r="17" spans="2:23">
      <c r="B17" s="193">
        <v>12</v>
      </c>
      <c r="C17" s="198" t="s">
        <v>207</v>
      </c>
      <c r="D17" s="193" t="s">
        <v>195</v>
      </c>
      <c r="E17" s="199"/>
      <c r="F17" s="193" t="s">
        <v>128</v>
      </c>
      <c r="G17" s="199"/>
      <c r="H17" s="194" t="s">
        <v>196</v>
      </c>
      <c r="I17" s="199">
        <v>0</v>
      </c>
      <c r="J17" s="194" t="s">
        <v>110</v>
      </c>
      <c r="K17" s="200">
        <f t="shared" si="7"/>
        <v>0</v>
      </c>
      <c r="M17" s="199"/>
      <c r="N17" s="193" t="s">
        <v>128</v>
      </c>
      <c r="O17" s="199"/>
      <c r="Q17" s="201">
        <f t="shared" si="4"/>
        <v>0</v>
      </c>
      <c r="R17" s="193" t="s">
        <v>128</v>
      </c>
      <c r="S17" s="201">
        <f t="shared" si="5"/>
        <v>0</v>
      </c>
      <c r="U17" s="200">
        <f t="shared" si="6"/>
        <v>0</v>
      </c>
      <c r="W17" s="202"/>
    </row>
    <row r="18" spans="2:23">
      <c r="B18" s="193">
        <v>13</v>
      </c>
      <c r="C18" s="198" t="s">
        <v>208</v>
      </c>
      <c r="D18" s="193" t="s">
        <v>195</v>
      </c>
      <c r="E18" s="199"/>
      <c r="F18" s="193" t="s">
        <v>128</v>
      </c>
      <c r="G18" s="199"/>
      <c r="H18" s="194" t="s">
        <v>196</v>
      </c>
      <c r="I18" s="199">
        <v>0</v>
      </c>
      <c r="J18" s="194" t="s">
        <v>110</v>
      </c>
      <c r="K18" s="200">
        <f t="shared" si="7"/>
        <v>0</v>
      </c>
      <c r="M18" s="199"/>
      <c r="N18" s="193" t="s">
        <v>128</v>
      </c>
      <c r="O18" s="199"/>
      <c r="Q18" s="201">
        <f t="shared" si="4"/>
        <v>0</v>
      </c>
      <c r="R18" s="193" t="s">
        <v>128</v>
      </c>
      <c r="S18" s="201">
        <f t="shared" si="5"/>
        <v>0</v>
      </c>
      <c r="U18" s="200">
        <f t="shared" si="6"/>
        <v>0</v>
      </c>
      <c r="W18" s="202"/>
    </row>
    <row r="19" spans="2:23">
      <c r="B19" s="193">
        <v>14</v>
      </c>
      <c r="C19" s="198" t="s">
        <v>209</v>
      </c>
      <c r="D19" s="193" t="s">
        <v>195</v>
      </c>
      <c r="E19" s="199"/>
      <c r="F19" s="193" t="s">
        <v>128</v>
      </c>
      <c r="G19" s="199"/>
      <c r="H19" s="194" t="s">
        <v>196</v>
      </c>
      <c r="I19" s="199">
        <v>0</v>
      </c>
      <c r="J19" s="194" t="s">
        <v>110</v>
      </c>
      <c r="K19" s="200">
        <f t="shared" si="7"/>
        <v>0</v>
      </c>
      <c r="M19" s="199"/>
      <c r="N19" s="193" t="s">
        <v>128</v>
      </c>
      <c r="O19" s="199"/>
      <c r="Q19" s="201">
        <f t="shared" si="4"/>
        <v>0</v>
      </c>
      <c r="R19" s="193" t="s">
        <v>128</v>
      </c>
      <c r="S19" s="201">
        <f t="shared" si="5"/>
        <v>0</v>
      </c>
      <c r="U19" s="200">
        <f t="shared" si="6"/>
        <v>0</v>
      </c>
      <c r="W19" s="202"/>
    </row>
    <row r="20" spans="2:23">
      <c r="B20" s="193">
        <v>15</v>
      </c>
      <c r="C20" s="198" t="s">
        <v>210</v>
      </c>
      <c r="D20" s="193" t="s">
        <v>195</v>
      </c>
      <c r="E20" s="199"/>
      <c r="F20" s="193" t="s">
        <v>128</v>
      </c>
      <c r="G20" s="199"/>
      <c r="H20" s="194" t="s">
        <v>196</v>
      </c>
      <c r="I20" s="199">
        <v>0</v>
      </c>
      <c r="J20" s="194" t="s">
        <v>110</v>
      </c>
      <c r="K20" s="203">
        <f t="shared" si="7"/>
        <v>0</v>
      </c>
      <c r="M20" s="199"/>
      <c r="N20" s="193" t="s">
        <v>128</v>
      </c>
      <c r="O20" s="199"/>
      <c r="Q20" s="201">
        <f t="shared" si="4"/>
        <v>0</v>
      </c>
      <c r="R20" s="193" t="s">
        <v>128</v>
      </c>
      <c r="S20" s="201">
        <f t="shared" si="5"/>
        <v>0</v>
      </c>
      <c r="U20" s="200">
        <f t="shared" si="6"/>
        <v>0</v>
      </c>
      <c r="W20" s="202"/>
    </row>
    <row r="21" spans="2:23">
      <c r="B21" s="193">
        <v>16</v>
      </c>
      <c r="C21" s="198" t="s">
        <v>211</v>
      </c>
      <c r="D21" s="193" t="s">
        <v>195</v>
      </c>
      <c r="E21" s="199"/>
      <c r="F21" s="193" t="s">
        <v>128</v>
      </c>
      <c r="G21" s="199"/>
      <c r="H21" s="194" t="s">
        <v>196</v>
      </c>
      <c r="I21" s="199">
        <v>0</v>
      </c>
      <c r="J21" s="194" t="s">
        <v>110</v>
      </c>
      <c r="K21" s="200">
        <f t="shared" si="7"/>
        <v>0</v>
      </c>
      <c r="M21" s="199"/>
      <c r="N21" s="193" t="s">
        <v>128</v>
      </c>
      <c r="O21" s="199"/>
      <c r="Q21" s="201">
        <f t="shared" si="4"/>
        <v>0</v>
      </c>
      <c r="R21" s="193" t="s">
        <v>128</v>
      </c>
      <c r="S21" s="201">
        <f t="shared" si="5"/>
        <v>0</v>
      </c>
      <c r="U21" s="200">
        <f t="shared" si="6"/>
        <v>0</v>
      </c>
      <c r="W21" s="202"/>
    </row>
    <row r="22" spans="2:23">
      <c r="B22" s="193">
        <v>17</v>
      </c>
      <c r="C22" s="198" t="s">
        <v>212</v>
      </c>
      <c r="D22" s="193" t="s">
        <v>195</v>
      </c>
      <c r="E22" s="199"/>
      <c r="F22" s="193" t="s">
        <v>128</v>
      </c>
      <c r="G22" s="199"/>
      <c r="H22" s="194" t="s">
        <v>196</v>
      </c>
      <c r="I22" s="199">
        <v>0</v>
      </c>
      <c r="J22" s="194" t="s">
        <v>110</v>
      </c>
      <c r="K22" s="200">
        <f t="shared" si="7"/>
        <v>0</v>
      </c>
      <c r="M22" s="199"/>
      <c r="N22" s="193" t="s">
        <v>128</v>
      </c>
      <c r="O22" s="199"/>
      <c r="Q22" s="201">
        <f t="shared" si="4"/>
        <v>0</v>
      </c>
      <c r="R22" s="193" t="s">
        <v>128</v>
      </c>
      <c r="S22" s="201">
        <f t="shared" si="5"/>
        <v>0</v>
      </c>
      <c r="U22" s="200">
        <f t="shared" si="6"/>
        <v>0</v>
      </c>
      <c r="W22" s="202"/>
    </row>
    <row r="23" spans="2:23">
      <c r="B23" s="193">
        <v>18</v>
      </c>
      <c r="C23" s="198" t="s">
        <v>213</v>
      </c>
      <c r="D23" s="193" t="s">
        <v>195</v>
      </c>
      <c r="E23" s="199"/>
      <c r="F23" s="193" t="s">
        <v>128</v>
      </c>
      <c r="G23" s="199"/>
      <c r="H23" s="194" t="s">
        <v>196</v>
      </c>
      <c r="I23" s="199">
        <v>0</v>
      </c>
      <c r="J23" s="194" t="s">
        <v>110</v>
      </c>
      <c r="K23" s="200">
        <f t="shared" si="7"/>
        <v>0</v>
      </c>
      <c r="M23" s="199"/>
      <c r="N23" s="193" t="s">
        <v>128</v>
      </c>
      <c r="O23" s="199"/>
      <c r="Q23" s="201">
        <f t="shared" si="4"/>
        <v>0</v>
      </c>
      <c r="R23" s="193" t="s">
        <v>128</v>
      </c>
      <c r="S23" s="201">
        <f t="shared" si="5"/>
        <v>0</v>
      </c>
      <c r="U23" s="200">
        <f t="shared" si="6"/>
        <v>0</v>
      </c>
      <c r="W23" s="202"/>
    </row>
    <row r="24" spans="2:23">
      <c r="B24" s="193">
        <v>19</v>
      </c>
      <c r="C24" s="198" t="s">
        <v>214</v>
      </c>
      <c r="D24" s="193" t="s">
        <v>195</v>
      </c>
      <c r="E24" s="199"/>
      <c r="F24" s="193" t="s">
        <v>128</v>
      </c>
      <c r="G24" s="199"/>
      <c r="H24" s="194" t="s">
        <v>196</v>
      </c>
      <c r="I24" s="199">
        <v>0</v>
      </c>
      <c r="J24" s="194" t="s">
        <v>110</v>
      </c>
      <c r="K24" s="200">
        <f t="shared" si="7"/>
        <v>0</v>
      </c>
      <c r="M24" s="199"/>
      <c r="N24" s="193" t="s">
        <v>128</v>
      </c>
      <c r="O24" s="199"/>
      <c r="Q24" s="201">
        <f t="shared" si="4"/>
        <v>0</v>
      </c>
      <c r="R24" s="193" t="s">
        <v>128</v>
      </c>
      <c r="S24" s="201">
        <f t="shared" si="5"/>
        <v>0</v>
      </c>
      <c r="U24" s="200">
        <f t="shared" si="6"/>
        <v>0</v>
      </c>
      <c r="W24" s="202"/>
    </row>
    <row r="25" spans="2:23">
      <c r="B25" s="193">
        <v>20</v>
      </c>
      <c r="C25" s="198" t="s">
        <v>215</v>
      </c>
      <c r="D25" s="193" t="s">
        <v>195</v>
      </c>
      <c r="E25" s="199"/>
      <c r="F25" s="193" t="s">
        <v>128</v>
      </c>
      <c r="G25" s="199"/>
      <c r="H25" s="194" t="s">
        <v>196</v>
      </c>
      <c r="I25" s="199">
        <v>0</v>
      </c>
      <c r="J25" s="194" t="s">
        <v>110</v>
      </c>
      <c r="K25" s="200">
        <f t="shared" si="7"/>
        <v>0</v>
      </c>
      <c r="M25" s="199"/>
      <c r="N25" s="193" t="s">
        <v>128</v>
      </c>
      <c r="O25" s="199"/>
      <c r="Q25" s="201">
        <f t="shared" si="4"/>
        <v>0</v>
      </c>
      <c r="R25" s="193" t="s">
        <v>128</v>
      </c>
      <c r="S25" s="201">
        <f t="shared" si="5"/>
        <v>0</v>
      </c>
      <c r="U25" s="200">
        <f t="shared" si="6"/>
        <v>0</v>
      </c>
      <c r="W25" s="202"/>
    </row>
    <row r="26" spans="2:23">
      <c r="B26" s="193">
        <v>21</v>
      </c>
      <c r="C26" s="198" t="s">
        <v>216</v>
      </c>
      <c r="D26" s="193" t="s">
        <v>195</v>
      </c>
      <c r="E26" s="204"/>
      <c r="F26" s="193" t="s">
        <v>128</v>
      </c>
      <c r="G26" s="204"/>
      <c r="H26" s="194" t="s">
        <v>196</v>
      </c>
      <c r="I26" s="204"/>
      <c r="J26" s="194" t="s">
        <v>110</v>
      </c>
      <c r="K26" s="198">
        <v>1</v>
      </c>
      <c r="M26" s="200"/>
      <c r="N26" s="193" t="s">
        <v>128</v>
      </c>
      <c r="O26" s="200"/>
      <c r="Q26" s="200"/>
      <c r="R26" s="193" t="s">
        <v>128</v>
      </c>
      <c r="S26" s="200"/>
      <c r="U26" s="198">
        <v>1</v>
      </c>
      <c r="W26" s="202"/>
    </row>
    <row r="27" spans="2:23">
      <c r="B27" s="193">
        <v>22</v>
      </c>
      <c r="C27" s="198" t="s">
        <v>217</v>
      </c>
      <c r="D27" s="193" t="s">
        <v>195</v>
      </c>
      <c r="E27" s="204"/>
      <c r="F27" s="193" t="s">
        <v>128</v>
      </c>
      <c r="G27" s="204"/>
      <c r="H27" s="194" t="s">
        <v>196</v>
      </c>
      <c r="I27" s="204"/>
      <c r="J27" s="194" t="s">
        <v>110</v>
      </c>
      <c r="K27" s="198">
        <v>2</v>
      </c>
      <c r="M27" s="200"/>
      <c r="N27" s="193" t="s">
        <v>128</v>
      </c>
      <c r="O27" s="200"/>
      <c r="Q27" s="200"/>
      <c r="R27" s="193" t="s">
        <v>128</v>
      </c>
      <c r="S27" s="200"/>
      <c r="U27" s="198">
        <v>2</v>
      </c>
      <c r="W27" s="202"/>
    </row>
    <row r="28" spans="2:23">
      <c r="B28" s="193">
        <v>23</v>
      </c>
      <c r="C28" s="198" t="s">
        <v>218</v>
      </c>
      <c r="D28" s="193" t="s">
        <v>195</v>
      </c>
      <c r="E28" s="204"/>
      <c r="F28" s="193" t="s">
        <v>128</v>
      </c>
      <c r="G28" s="204"/>
      <c r="H28" s="194" t="s">
        <v>196</v>
      </c>
      <c r="I28" s="204"/>
      <c r="J28" s="194" t="s">
        <v>110</v>
      </c>
      <c r="K28" s="198">
        <v>3</v>
      </c>
      <c r="M28" s="200"/>
      <c r="N28" s="193" t="s">
        <v>128</v>
      </c>
      <c r="O28" s="200"/>
      <c r="Q28" s="200"/>
      <c r="R28" s="193" t="s">
        <v>128</v>
      </c>
      <c r="S28" s="200"/>
      <c r="U28" s="198">
        <v>3</v>
      </c>
      <c r="W28" s="202"/>
    </row>
    <row r="29" spans="2:23">
      <c r="B29" s="193">
        <v>24</v>
      </c>
      <c r="C29" s="198" t="s">
        <v>163</v>
      </c>
      <c r="D29" s="193" t="s">
        <v>195</v>
      </c>
      <c r="E29" s="204"/>
      <c r="F29" s="193" t="s">
        <v>128</v>
      </c>
      <c r="G29" s="204"/>
      <c r="H29" s="194" t="s">
        <v>196</v>
      </c>
      <c r="I29" s="204"/>
      <c r="J29" s="194" t="s">
        <v>110</v>
      </c>
      <c r="K29" s="198">
        <v>4</v>
      </c>
      <c r="M29" s="200"/>
      <c r="N29" s="193" t="s">
        <v>128</v>
      </c>
      <c r="O29" s="200"/>
      <c r="Q29" s="200"/>
      <c r="R29" s="193" t="s">
        <v>128</v>
      </c>
      <c r="S29" s="200"/>
      <c r="U29" s="198">
        <v>4</v>
      </c>
      <c r="W29" s="202"/>
    </row>
    <row r="30" spans="2:23">
      <c r="B30" s="193">
        <v>25</v>
      </c>
      <c r="C30" s="198" t="s">
        <v>174</v>
      </c>
      <c r="D30" s="193" t="s">
        <v>195</v>
      </c>
      <c r="E30" s="204"/>
      <c r="F30" s="193" t="s">
        <v>128</v>
      </c>
      <c r="G30" s="204"/>
      <c r="H30" s="194" t="s">
        <v>196</v>
      </c>
      <c r="I30" s="204"/>
      <c r="J30" s="194" t="s">
        <v>110</v>
      </c>
      <c r="K30" s="198">
        <v>4</v>
      </c>
      <c r="M30" s="200"/>
      <c r="N30" s="193" t="s">
        <v>128</v>
      </c>
      <c r="O30" s="200"/>
      <c r="Q30" s="200"/>
      <c r="R30" s="193" t="s">
        <v>128</v>
      </c>
      <c r="S30" s="200"/>
      <c r="U30" s="198">
        <v>3</v>
      </c>
      <c r="W30" s="202"/>
    </row>
    <row r="31" spans="2:23">
      <c r="B31" s="193">
        <v>26</v>
      </c>
      <c r="C31" s="198" t="s">
        <v>219</v>
      </c>
      <c r="D31" s="193" t="s">
        <v>195</v>
      </c>
      <c r="E31" s="204"/>
      <c r="F31" s="193" t="s">
        <v>128</v>
      </c>
      <c r="G31" s="204"/>
      <c r="H31" s="194" t="s">
        <v>196</v>
      </c>
      <c r="I31" s="204"/>
      <c r="J31" s="194" t="s">
        <v>110</v>
      </c>
      <c r="K31" s="198">
        <v>5</v>
      </c>
      <c r="M31" s="200"/>
      <c r="N31" s="193" t="s">
        <v>128</v>
      </c>
      <c r="O31" s="200"/>
      <c r="Q31" s="200"/>
      <c r="R31" s="193" t="s">
        <v>128</v>
      </c>
      <c r="S31" s="200"/>
      <c r="U31" s="198">
        <v>5</v>
      </c>
      <c r="W31" s="202"/>
    </row>
    <row r="32" spans="2:23">
      <c r="B32" s="193">
        <v>27</v>
      </c>
      <c r="C32" s="198" t="s">
        <v>220</v>
      </c>
      <c r="D32" s="193" t="s">
        <v>195</v>
      </c>
      <c r="E32" s="204"/>
      <c r="F32" s="193" t="s">
        <v>128</v>
      </c>
      <c r="G32" s="204"/>
      <c r="H32" s="194" t="s">
        <v>196</v>
      </c>
      <c r="I32" s="204"/>
      <c r="J32" s="194" t="s">
        <v>110</v>
      </c>
      <c r="K32" s="198">
        <v>0</v>
      </c>
      <c r="M32" s="200"/>
      <c r="N32" s="193" t="s">
        <v>128</v>
      </c>
      <c r="O32" s="200"/>
      <c r="Q32" s="200"/>
      <c r="R32" s="193" t="s">
        <v>128</v>
      </c>
      <c r="S32" s="200"/>
      <c r="U32" s="198">
        <v>0</v>
      </c>
      <c r="W32" s="202" t="s">
        <v>221</v>
      </c>
    </row>
    <row r="33" spans="2:23">
      <c r="B33" s="193">
        <v>28</v>
      </c>
      <c r="C33" s="198" t="s">
        <v>222</v>
      </c>
      <c r="D33" s="193" t="s">
        <v>195</v>
      </c>
      <c r="E33" s="204"/>
      <c r="F33" s="193" t="s">
        <v>128</v>
      </c>
      <c r="G33" s="204"/>
      <c r="H33" s="194" t="s">
        <v>196</v>
      </c>
      <c r="I33" s="204"/>
      <c r="J33" s="194" t="s">
        <v>110</v>
      </c>
      <c r="K33" s="198"/>
      <c r="M33" s="200"/>
      <c r="N33" s="193" t="s">
        <v>128</v>
      </c>
      <c r="O33" s="200"/>
      <c r="Q33" s="200"/>
      <c r="R33" s="193" t="s">
        <v>128</v>
      </c>
      <c r="S33" s="200"/>
      <c r="U33" s="198"/>
      <c r="W33" s="202"/>
    </row>
    <row r="34" spans="2:23">
      <c r="B34" s="193">
        <v>29</v>
      </c>
      <c r="C34" s="198" t="s">
        <v>222</v>
      </c>
      <c r="D34" s="193" t="s">
        <v>195</v>
      </c>
      <c r="E34" s="204"/>
      <c r="F34" s="193" t="s">
        <v>128</v>
      </c>
      <c r="G34" s="204"/>
      <c r="H34" s="194" t="s">
        <v>196</v>
      </c>
      <c r="I34" s="204"/>
      <c r="J34" s="194" t="s">
        <v>110</v>
      </c>
      <c r="K34" s="198"/>
      <c r="M34" s="200"/>
      <c r="N34" s="193" t="s">
        <v>128</v>
      </c>
      <c r="O34" s="200"/>
      <c r="Q34" s="200"/>
      <c r="R34" s="193" t="s">
        <v>128</v>
      </c>
      <c r="S34" s="200"/>
      <c r="U34" s="198"/>
      <c r="W34" s="202"/>
    </row>
    <row r="35" spans="2:23">
      <c r="B35" s="193">
        <v>30</v>
      </c>
      <c r="C35" s="198" t="s">
        <v>222</v>
      </c>
      <c r="D35" s="193" t="s">
        <v>195</v>
      </c>
      <c r="E35" s="204"/>
      <c r="F35" s="193" t="s">
        <v>128</v>
      </c>
      <c r="G35" s="204"/>
      <c r="H35" s="194" t="s">
        <v>196</v>
      </c>
      <c r="I35" s="204"/>
      <c r="J35" s="194" t="s">
        <v>110</v>
      </c>
      <c r="K35" s="198"/>
      <c r="M35" s="200"/>
      <c r="N35" s="193" t="s">
        <v>128</v>
      </c>
      <c r="O35" s="200"/>
      <c r="Q35" s="200"/>
      <c r="R35" s="193" t="s">
        <v>128</v>
      </c>
      <c r="S35" s="200"/>
      <c r="U35" s="198"/>
      <c r="W35" s="202"/>
    </row>
    <row r="36" spans="2:23">
      <c r="C36" s="205"/>
    </row>
    <row r="37" spans="2:23">
      <c r="C37" s="194" t="s">
        <v>223</v>
      </c>
    </row>
    <row r="38" spans="2:23">
      <c r="C38" s="194" t="s">
        <v>224</v>
      </c>
    </row>
    <row r="39" spans="2:23">
      <c r="C39" s="194" t="s">
        <v>225</v>
      </c>
    </row>
    <row r="40" spans="2:23">
      <c r="C40" s="194" t="s">
        <v>226</v>
      </c>
    </row>
    <row r="41" spans="2:23">
      <c r="C41" s="195" t="s">
        <v>227</v>
      </c>
    </row>
    <row r="42" spans="2:23">
      <c r="C42" s="195" t="s">
        <v>228</v>
      </c>
    </row>
  </sheetData>
  <sheetProtection sheet="1" insertRows="0" deleteRows="0"/>
  <mergeCells count="5">
    <mergeCell ref="Y3:Z4"/>
    <mergeCell ref="E4:K4"/>
    <mergeCell ref="M4:O4"/>
    <mergeCell ref="Q4:U4"/>
    <mergeCell ref="W4:W5"/>
  </mergeCells>
  <phoneticPr fontId="2"/>
  <hyperlinks>
    <hyperlink ref="Y3" location="添付書類一覧!A1" display="添付書類一覧に戻る" xr:uid="{7570B702-4A79-40B0-A30B-596C599152F1}"/>
  </hyperlinks>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3ACC-1DF1-4D0A-B241-3266ECBCC8A2}">
  <sheetPr>
    <tabColor theme="9" tint="0.79998168889431442"/>
    <pageSetUpPr fitToPage="1"/>
  </sheetPr>
  <dimension ref="B1:BU81"/>
  <sheetViews>
    <sheetView showGridLines="0" zoomScale="50" zoomScaleNormal="50" workbookViewId="0">
      <selection activeCell="BI3" sqref="BI3:BJ4"/>
    </sheetView>
  </sheetViews>
  <sheetFormatPr defaultColWidth="4.375" defaultRowHeight="20.25" customHeight="1"/>
  <cols>
    <col min="1" max="1" width="1.625" style="114" customWidth="1"/>
    <col min="2" max="5" width="5.75" style="114" customWidth="1"/>
    <col min="6" max="6" width="16.5" style="114" hidden="1" customWidth="1"/>
    <col min="7" max="58" width="5.625" style="114" customWidth="1"/>
    <col min="59" max="61" width="4.375" style="114"/>
    <col min="62" max="62" width="42.625" style="114" customWidth="1"/>
    <col min="63" max="16384" width="4.375" style="114"/>
  </cols>
  <sheetData>
    <row r="1" spans="2:64" s="87" customFormat="1" ht="20.25" customHeight="1">
      <c r="C1" s="88" t="s">
        <v>103</v>
      </c>
      <c r="D1" s="88"/>
      <c r="E1" s="88"/>
      <c r="F1" s="88"/>
      <c r="G1" s="88"/>
      <c r="H1" s="89" t="s">
        <v>104</v>
      </c>
      <c r="J1" s="89"/>
      <c r="L1" s="88"/>
      <c r="M1" s="88"/>
      <c r="N1" s="88"/>
      <c r="O1" s="88"/>
      <c r="P1" s="88"/>
      <c r="Q1" s="88"/>
      <c r="R1" s="88"/>
      <c r="AM1" s="90"/>
      <c r="AN1" s="91"/>
      <c r="AO1" s="91" t="s">
        <v>105</v>
      </c>
      <c r="AP1" s="1012" t="s">
        <v>609</v>
      </c>
      <c r="AQ1" s="1013"/>
      <c r="AR1" s="1013"/>
      <c r="AS1" s="1013"/>
      <c r="AT1" s="1013"/>
      <c r="AU1" s="1013"/>
      <c r="AV1" s="1013"/>
      <c r="AW1" s="1013"/>
      <c r="AX1" s="1013"/>
      <c r="AY1" s="1013"/>
      <c r="AZ1" s="1013"/>
      <c r="BA1" s="1013"/>
      <c r="BB1" s="1013"/>
      <c r="BC1" s="1013"/>
      <c r="BD1" s="1013"/>
      <c r="BE1" s="1013"/>
      <c r="BF1" s="91" t="s">
        <v>107</v>
      </c>
    </row>
    <row r="2" spans="2:64" s="87" customFormat="1" ht="20.25" customHeight="1" thickBot="1">
      <c r="C2" s="88"/>
      <c r="D2" s="88"/>
      <c r="E2" s="88"/>
      <c r="F2" s="88"/>
      <c r="G2" s="88"/>
      <c r="J2" s="89"/>
      <c r="L2" s="88"/>
      <c r="M2" s="88"/>
      <c r="N2" s="88"/>
      <c r="O2" s="88"/>
      <c r="P2" s="88"/>
      <c r="Q2" s="88"/>
      <c r="R2" s="88"/>
      <c r="Y2" s="91" t="s">
        <v>108</v>
      </c>
      <c r="Z2" s="1014">
        <v>6</v>
      </c>
      <c r="AA2" s="1014"/>
      <c r="AB2" s="91" t="s">
        <v>109</v>
      </c>
      <c r="AC2" s="1015">
        <f>IF(Z2=0,"",YEAR(DATE(2018+Z2,1,1)))</f>
        <v>2024</v>
      </c>
      <c r="AD2" s="1015"/>
      <c r="AE2" s="92" t="s">
        <v>110</v>
      </c>
      <c r="AF2" s="92" t="s">
        <v>111</v>
      </c>
      <c r="AG2" s="1014">
        <v>4</v>
      </c>
      <c r="AH2" s="1014"/>
      <c r="AI2" s="92" t="s">
        <v>112</v>
      </c>
      <c r="AM2" s="90"/>
      <c r="AN2" s="91"/>
      <c r="AO2" s="91" t="s">
        <v>113</v>
      </c>
      <c r="AP2" s="1014" t="s">
        <v>114</v>
      </c>
      <c r="AQ2" s="1014"/>
      <c r="AR2" s="1014"/>
      <c r="AS2" s="1014"/>
      <c r="AT2" s="1014"/>
      <c r="AU2" s="1014"/>
      <c r="AV2" s="1014"/>
      <c r="AW2" s="1014"/>
      <c r="AX2" s="1014"/>
      <c r="AY2" s="1014"/>
      <c r="AZ2" s="1014"/>
      <c r="BA2" s="1014"/>
      <c r="BB2" s="1014"/>
      <c r="BC2" s="1014"/>
      <c r="BD2" s="1014"/>
      <c r="BE2" s="1014"/>
      <c r="BF2" s="91" t="s">
        <v>107</v>
      </c>
      <c r="BI2" s="263"/>
      <c r="BJ2" s="263"/>
    </row>
    <row r="3" spans="2:64" s="92" customFormat="1" ht="20.25" customHeight="1" thickTop="1">
      <c r="G3" s="89"/>
      <c r="J3" s="89"/>
      <c r="L3" s="91"/>
      <c r="M3" s="91"/>
      <c r="N3" s="91"/>
      <c r="O3" s="91"/>
      <c r="P3" s="91"/>
      <c r="Q3" s="91"/>
      <c r="R3" s="91"/>
      <c r="Z3" s="93"/>
      <c r="AA3" s="93"/>
      <c r="AB3" s="93"/>
      <c r="AC3" s="94"/>
      <c r="AD3" s="93"/>
      <c r="BA3" s="95" t="s">
        <v>115</v>
      </c>
      <c r="BB3" s="1003" t="s">
        <v>116</v>
      </c>
      <c r="BC3" s="1004"/>
      <c r="BD3" s="1004"/>
      <c r="BE3" s="1005"/>
      <c r="BF3" s="91"/>
      <c r="BI3" s="697" t="s">
        <v>408</v>
      </c>
      <c r="BJ3" s="698"/>
    </row>
    <row r="4" spans="2:64" s="92" customFormat="1" ht="19.5" thickBot="1">
      <c r="G4" s="89"/>
      <c r="J4" s="89"/>
      <c r="L4" s="91"/>
      <c r="M4" s="91"/>
      <c r="N4" s="91"/>
      <c r="O4" s="91"/>
      <c r="P4" s="91"/>
      <c r="Q4" s="91"/>
      <c r="R4" s="91"/>
      <c r="Z4" s="96"/>
      <c r="AA4" s="96"/>
      <c r="AG4" s="87"/>
      <c r="AH4" s="87"/>
      <c r="AI4" s="87"/>
      <c r="AJ4" s="87"/>
      <c r="AK4" s="87"/>
      <c r="AL4" s="87"/>
      <c r="AM4" s="87"/>
      <c r="AN4" s="87"/>
      <c r="AO4" s="87"/>
      <c r="AP4" s="87"/>
      <c r="AQ4" s="87"/>
      <c r="AR4" s="87"/>
      <c r="AS4" s="87"/>
      <c r="AT4" s="87"/>
      <c r="AU4" s="87"/>
      <c r="AV4" s="87"/>
      <c r="AW4" s="87"/>
      <c r="AX4" s="87"/>
      <c r="AY4" s="87"/>
      <c r="AZ4" s="87"/>
      <c r="BA4" s="95" t="s">
        <v>117</v>
      </c>
      <c r="BB4" s="1003" t="s">
        <v>118</v>
      </c>
      <c r="BC4" s="1004"/>
      <c r="BD4" s="1004"/>
      <c r="BE4" s="1005"/>
      <c r="BF4" s="97"/>
      <c r="BI4" s="699"/>
      <c r="BJ4" s="700"/>
    </row>
    <row r="5" spans="2:64" s="92" customFormat="1" ht="6.75" customHeight="1" thickTop="1">
      <c r="C5" s="87"/>
      <c r="D5" s="87"/>
      <c r="E5" s="87"/>
      <c r="F5" s="87"/>
      <c r="G5" s="88"/>
      <c r="H5" s="87"/>
      <c r="I5" s="87"/>
      <c r="J5" s="88"/>
      <c r="K5" s="87"/>
      <c r="L5" s="97"/>
      <c r="M5" s="97"/>
      <c r="N5" s="97"/>
      <c r="O5" s="97"/>
      <c r="P5" s="97"/>
      <c r="Q5" s="97"/>
      <c r="R5" s="97"/>
      <c r="S5" s="87"/>
      <c r="T5" s="87"/>
      <c r="U5" s="87"/>
      <c r="V5" s="87"/>
      <c r="W5" s="87"/>
      <c r="X5" s="87"/>
      <c r="Y5" s="87"/>
      <c r="Z5" s="98"/>
      <c r="AA5" s="98"/>
      <c r="AB5" s="87"/>
      <c r="AC5" s="87"/>
      <c r="AD5" s="87"/>
      <c r="AE5" s="87"/>
      <c r="AG5" s="87"/>
      <c r="AH5" s="87"/>
      <c r="AI5" s="87"/>
      <c r="AJ5" s="87"/>
      <c r="AK5" s="87"/>
      <c r="AL5" s="87"/>
      <c r="AM5" s="87"/>
      <c r="AN5" s="87"/>
      <c r="AO5" s="87"/>
      <c r="AP5" s="87"/>
      <c r="AQ5" s="87"/>
      <c r="AR5" s="87"/>
      <c r="AS5" s="87"/>
      <c r="AT5" s="87"/>
      <c r="AU5" s="87"/>
      <c r="AV5" s="87"/>
      <c r="AW5" s="87"/>
      <c r="AX5" s="87"/>
      <c r="AY5" s="87"/>
      <c r="AZ5" s="87"/>
      <c r="BA5" s="87"/>
      <c r="BB5" s="87"/>
      <c r="BC5" s="87"/>
      <c r="BD5" s="87"/>
      <c r="BE5" s="97"/>
      <c r="BF5" s="97"/>
      <c r="BI5" s="263"/>
      <c r="BJ5" s="263"/>
    </row>
    <row r="6" spans="2:64" s="92" customFormat="1" ht="20.25" customHeight="1">
      <c r="C6" s="87"/>
      <c r="D6" s="87"/>
      <c r="E6" s="87"/>
      <c r="F6" s="87"/>
      <c r="G6" s="88"/>
      <c r="H6" s="87"/>
      <c r="I6" s="87"/>
      <c r="J6" s="88"/>
      <c r="K6" s="87"/>
      <c r="L6" s="97"/>
      <c r="M6" s="97"/>
      <c r="N6" s="97"/>
      <c r="O6" s="97"/>
      <c r="P6" s="97"/>
      <c r="Q6" s="97"/>
      <c r="R6" s="97"/>
      <c r="S6" s="87"/>
      <c r="T6" s="87"/>
      <c r="U6" s="87"/>
      <c r="V6" s="87"/>
      <c r="W6" s="87"/>
      <c r="X6" s="87"/>
      <c r="Y6" s="87"/>
      <c r="Z6" s="98"/>
      <c r="AA6" s="98"/>
      <c r="AB6" s="87"/>
      <c r="AC6" s="87"/>
      <c r="AD6" s="87"/>
      <c r="AE6" s="87"/>
      <c r="AG6" s="87"/>
      <c r="AH6" s="87"/>
      <c r="AI6" s="87"/>
      <c r="AJ6" s="87"/>
      <c r="AK6" s="87"/>
      <c r="AL6" s="87" t="s">
        <v>119</v>
      </c>
      <c r="AM6" s="87"/>
      <c r="AN6" s="87"/>
      <c r="AO6" s="87"/>
      <c r="AP6" s="87"/>
      <c r="AQ6" s="87"/>
      <c r="AR6" s="87"/>
      <c r="AS6" s="87"/>
      <c r="AT6" s="99"/>
      <c r="AU6" s="99"/>
      <c r="AV6" s="100"/>
      <c r="AW6" s="87"/>
      <c r="AX6" s="1006">
        <v>40</v>
      </c>
      <c r="AY6" s="1007"/>
      <c r="AZ6" s="100" t="s">
        <v>120</v>
      </c>
      <c r="BA6" s="87"/>
      <c r="BB6" s="1006">
        <v>160</v>
      </c>
      <c r="BC6" s="1007"/>
      <c r="BD6" s="100" t="s">
        <v>121</v>
      </c>
      <c r="BE6" s="87"/>
      <c r="BF6" s="97"/>
    </row>
    <row r="7" spans="2:64" s="92" customFormat="1" ht="6.75" customHeight="1">
      <c r="C7" s="87"/>
      <c r="D7" s="87"/>
      <c r="E7" s="87"/>
      <c r="F7" s="87"/>
      <c r="G7" s="88"/>
      <c r="H7" s="87"/>
      <c r="I7" s="87"/>
      <c r="J7" s="88"/>
      <c r="K7" s="87"/>
      <c r="L7" s="97"/>
      <c r="M7" s="97"/>
      <c r="N7" s="97"/>
      <c r="O7" s="97"/>
      <c r="P7" s="97"/>
      <c r="Q7" s="97"/>
      <c r="R7" s="97"/>
      <c r="S7" s="87"/>
      <c r="T7" s="87"/>
      <c r="U7" s="87"/>
      <c r="V7" s="87"/>
      <c r="W7" s="87"/>
      <c r="X7" s="87"/>
      <c r="Y7" s="87"/>
      <c r="Z7" s="98"/>
      <c r="AA7" s="98"/>
      <c r="AB7" s="87"/>
      <c r="AC7" s="87"/>
      <c r="AD7" s="87"/>
      <c r="AE7" s="87"/>
      <c r="AG7" s="87"/>
      <c r="AH7" s="87"/>
      <c r="AI7" s="87"/>
      <c r="AJ7" s="87"/>
      <c r="AK7" s="87"/>
      <c r="AL7" s="87"/>
      <c r="AM7" s="87"/>
      <c r="AN7" s="87"/>
      <c r="AO7" s="87"/>
      <c r="AP7" s="87"/>
      <c r="AQ7" s="87"/>
      <c r="AR7" s="87"/>
      <c r="AS7" s="87"/>
      <c r="AT7" s="87"/>
      <c r="AU7" s="87"/>
      <c r="AV7" s="87"/>
      <c r="AW7" s="87"/>
      <c r="AX7" s="87"/>
      <c r="AY7" s="87"/>
      <c r="AZ7" s="87"/>
      <c r="BA7" s="87"/>
      <c r="BB7" s="87"/>
      <c r="BC7" s="87"/>
      <c r="BD7" s="87"/>
      <c r="BE7" s="97"/>
      <c r="BF7" s="97"/>
    </row>
    <row r="8" spans="2:64" s="92" customFormat="1" ht="20.25" customHeight="1">
      <c r="B8" s="101"/>
      <c r="C8" s="101"/>
      <c r="D8" s="101"/>
      <c r="E8" s="101"/>
      <c r="F8" s="101"/>
      <c r="G8" s="102"/>
      <c r="H8" s="102"/>
      <c r="I8" s="102"/>
      <c r="J8" s="101"/>
      <c r="K8" s="101"/>
      <c r="L8" s="102"/>
      <c r="M8" s="102"/>
      <c r="N8" s="102"/>
      <c r="O8" s="101"/>
      <c r="P8" s="102"/>
      <c r="Q8" s="102"/>
      <c r="R8" s="102"/>
      <c r="S8" s="103"/>
      <c r="T8" s="104"/>
      <c r="U8" s="104"/>
      <c r="V8" s="105"/>
      <c r="Z8" s="98"/>
      <c r="AA8" s="106"/>
      <c r="AB8" s="88"/>
      <c r="AC8" s="98"/>
      <c r="AD8" s="98"/>
      <c r="AE8" s="98"/>
      <c r="AF8" s="96"/>
      <c r="AG8" s="107"/>
      <c r="AH8" s="107"/>
      <c r="AI8" s="107"/>
      <c r="AJ8" s="87"/>
      <c r="AK8" s="97"/>
      <c r="AL8" s="106"/>
      <c r="AM8" s="106"/>
      <c r="AN8" s="88"/>
      <c r="AO8" s="99"/>
      <c r="AP8" s="99"/>
      <c r="AQ8" s="99"/>
      <c r="AR8" s="108"/>
      <c r="AS8" s="108"/>
      <c r="AT8" s="87"/>
      <c r="AU8" s="206"/>
      <c r="AV8" s="206"/>
      <c r="AW8" s="101"/>
      <c r="AX8" s="87"/>
      <c r="AY8" s="87" t="s">
        <v>122</v>
      </c>
      <c r="AZ8" s="87"/>
      <c r="BA8" s="87"/>
      <c r="BB8" s="1008">
        <f>DAY(EOMONTH(DATE(AC2,AG2,1),0))</f>
        <v>30</v>
      </c>
      <c r="BC8" s="1009"/>
      <c r="BD8" s="87" t="s">
        <v>123</v>
      </c>
      <c r="BE8" s="87"/>
      <c r="BF8" s="87"/>
      <c r="BJ8" s="91"/>
      <c r="BK8" s="91"/>
      <c r="BL8" s="91"/>
    </row>
    <row r="9" spans="2:64" s="92" customFormat="1" ht="6" customHeight="1">
      <c r="B9" s="99"/>
      <c r="C9" s="99"/>
      <c r="D9" s="99"/>
      <c r="E9" s="99"/>
      <c r="F9" s="99"/>
      <c r="G9" s="101"/>
      <c r="H9" s="102"/>
      <c r="I9" s="99"/>
      <c r="J9" s="99"/>
      <c r="K9" s="99"/>
      <c r="L9" s="101"/>
      <c r="M9" s="102"/>
      <c r="N9" s="99"/>
      <c r="O9" s="99"/>
      <c r="P9" s="101"/>
      <c r="Q9" s="99"/>
      <c r="R9" s="99"/>
      <c r="S9" s="99"/>
      <c r="T9" s="99"/>
      <c r="U9" s="99"/>
      <c r="V9" s="99"/>
      <c r="Z9" s="87"/>
      <c r="AA9" s="87"/>
      <c r="AB9" s="87"/>
      <c r="AC9" s="87"/>
      <c r="AD9" s="87"/>
      <c r="AE9" s="87"/>
      <c r="AG9" s="98"/>
      <c r="AH9" s="87"/>
      <c r="AI9" s="87"/>
      <c r="AJ9" s="107"/>
      <c r="AK9" s="87"/>
      <c r="AL9" s="87"/>
      <c r="AM9" s="87"/>
      <c r="AN9" s="87"/>
      <c r="AO9" s="87"/>
      <c r="AP9" s="87"/>
      <c r="AQ9" s="98"/>
      <c r="AR9" s="98"/>
      <c r="AS9" s="98"/>
      <c r="AT9" s="87"/>
      <c r="AU9" s="87"/>
      <c r="AV9" s="87"/>
      <c r="AW9" s="87"/>
      <c r="AX9" s="87"/>
      <c r="AY9" s="87"/>
      <c r="AZ9" s="87"/>
      <c r="BA9" s="87"/>
      <c r="BB9" s="87"/>
      <c r="BC9" s="87"/>
      <c r="BD9" s="87"/>
      <c r="BE9" s="87"/>
      <c r="BF9" s="87"/>
      <c r="BJ9" s="91"/>
      <c r="BK9" s="91"/>
      <c r="BL9" s="91"/>
    </row>
    <row r="10" spans="2:64" s="92" customFormat="1" ht="18.75">
      <c r="B10" s="101"/>
      <c r="C10" s="101"/>
      <c r="D10" s="101"/>
      <c r="E10" s="101"/>
      <c r="F10" s="101"/>
      <c r="G10" s="102"/>
      <c r="H10" s="102"/>
      <c r="I10" s="102"/>
      <c r="J10" s="101"/>
      <c r="K10" s="101"/>
      <c r="L10" s="102"/>
      <c r="M10" s="102"/>
      <c r="N10" s="102"/>
      <c r="O10" s="101"/>
      <c r="P10" s="102"/>
      <c r="Q10" s="102"/>
      <c r="R10" s="102"/>
      <c r="S10" s="103"/>
      <c r="T10" s="104"/>
      <c r="U10" s="104"/>
      <c r="V10" s="105"/>
      <c r="Z10" s="98"/>
      <c r="AA10" s="106"/>
      <c r="AB10" s="88"/>
      <c r="AC10" s="98"/>
      <c r="AD10" s="98"/>
      <c r="AE10" s="98"/>
      <c r="AG10" s="107"/>
      <c r="AH10" s="107"/>
      <c r="AI10" s="107"/>
      <c r="AJ10" s="87"/>
      <c r="AK10" s="97"/>
      <c r="AL10" s="106"/>
      <c r="AM10" s="87"/>
      <c r="AN10" s="87"/>
      <c r="AO10" s="109"/>
      <c r="AP10" s="109"/>
      <c r="AQ10" s="109"/>
      <c r="AR10" s="100"/>
      <c r="AS10" s="98"/>
      <c r="AT10" s="98"/>
      <c r="AU10" s="98"/>
      <c r="AV10" s="87"/>
      <c r="AW10" s="87"/>
      <c r="AX10" s="110"/>
      <c r="AY10" s="110"/>
      <c r="AZ10" s="97" t="s">
        <v>124</v>
      </c>
      <c r="BA10" s="87"/>
      <c r="BB10" s="1006">
        <v>1</v>
      </c>
      <c r="BC10" s="1010"/>
      <c r="BD10" s="1007"/>
      <c r="BE10" s="111" t="s">
        <v>125</v>
      </c>
      <c r="BF10" s="87"/>
      <c r="BJ10" s="91"/>
      <c r="BK10" s="91"/>
      <c r="BL10" s="91"/>
    </row>
    <row r="11" spans="2:64" s="92" customFormat="1" ht="6" customHeight="1">
      <c r="B11" s="99"/>
      <c r="C11" s="99"/>
      <c r="D11" s="99"/>
      <c r="E11" s="99"/>
      <c r="F11" s="93"/>
      <c r="G11" s="99"/>
      <c r="H11" s="99"/>
      <c r="I11" s="99"/>
      <c r="J11" s="99"/>
      <c r="K11" s="101"/>
      <c r="L11" s="102"/>
      <c r="M11" s="99"/>
      <c r="N11" s="99"/>
      <c r="O11" s="101"/>
      <c r="P11" s="99"/>
      <c r="Q11" s="99"/>
      <c r="R11" s="99"/>
      <c r="S11" s="99"/>
      <c r="T11" s="99"/>
      <c r="U11" s="99"/>
      <c r="V11" s="93"/>
      <c r="Z11" s="87"/>
      <c r="AA11" s="87"/>
      <c r="AB11" s="87"/>
      <c r="AC11" s="87"/>
      <c r="AD11" s="87"/>
      <c r="AE11" s="87"/>
      <c r="AG11" s="98"/>
      <c r="AH11" s="107"/>
      <c r="AI11" s="87"/>
      <c r="AJ11" s="107"/>
      <c r="AK11" s="87"/>
      <c r="AL11" s="87"/>
      <c r="AM11" s="87"/>
      <c r="AN11" s="87"/>
      <c r="AO11" s="99"/>
      <c r="AP11" s="99"/>
      <c r="AQ11" s="101"/>
      <c r="AR11" s="112"/>
      <c r="AS11" s="98"/>
      <c r="AT11" s="98"/>
      <c r="AU11" s="98"/>
      <c r="AV11" s="87"/>
      <c r="AW11" s="87"/>
      <c r="AX11" s="110"/>
      <c r="AY11" s="110"/>
      <c r="AZ11" s="87"/>
      <c r="BA11" s="87"/>
      <c r="BB11" s="98"/>
      <c r="BC11" s="98"/>
      <c r="BD11" s="98"/>
      <c r="BE11" s="111"/>
      <c r="BF11" s="87"/>
      <c r="BJ11" s="91"/>
      <c r="BK11" s="91"/>
      <c r="BL11" s="91"/>
    </row>
    <row r="12" spans="2:64" s="92" customFormat="1" ht="20.25" customHeight="1">
      <c r="B12" s="113"/>
      <c r="C12" s="113"/>
      <c r="D12" s="113"/>
      <c r="E12" s="113"/>
      <c r="F12" s="113"/>
      <c r="G12" s="113"/>
      <c r="H12" s="113"/>
      <c r="I12" s="113"/>
      <c r="J12" s="113"/>
      <c r="K12" s="113"/>
      <c r="L12" s="113"/>
      <c r="M12" s="113"/>
      <c r="N12" s="113"/>
      <c r="O12" s="113"/>
      <c r="P12" s="113"/>
      <c r="Q12" s="113"/>
      <c r="R12" s="113"/>
      <c r="S12" s="113"/>
      <c r="T12" s="113"/>
      <c r="U12" s="113"/>
      <c r="V12" s="113"/>
      <c r="Z12" s="101"/>
      <c r="AA12" s="114"/>
      <c r="AB12" s="114"/>
      <c r="AC12" s="101"/>
      <c r="AD12" s="98"/>
      <c r="AE12" s="98"/>
      <c r="AF12" s="96"/>
      <c r="AG12" s="88"/>
      <c r="AH12" s="107"/>
      <c r="AI12" s="87"/>
      <c r="AJ12" s="107"/>
      <c r="AK12" s="87"/>
      <c r="AL12" s="87"/>
      <c r="AM12" s="87"/>
      <c r="AN12" s="87"/>
      <c r="AO12" s="1011"/>
      <c r="AP12" s="1011"/>
      <c r="AQ12" s="1011"/>
      <c r="AR12" s="100"/>
      <c r="AS12" s="98"/>
      <c r="AT12" s="98"/>
      <c r="AU12" s="98"/>
      <c r="AV12" s="87"/>
      <c r="AW12" s="87"/>
      <c r="AX12" s="110"/>
      <c r="AY12" s="110"/>
      <c r="AZ12" s="87"/>
      <c r="BA12" s="87"/>
      <c r="BB12" s="1006">
        <v>1</v>
      </c>
      <c r="BC12" s="1010"/>
      <c r="BD12" s="1007"/>
      <c r="BE12" s="115" t="s">
        <v>126</v>
      </c>
      <c r="BF12" s="87"/>
      <c r="BJ12" s="91"/>
      <c r="BK12" s="91"/>
      <c r="BL12" s="91"/>
    </row>
    <row r="13" spans="2:64" s="92" customFormat="1" ht="6.75" customHeight="1">
      <c r="B13" s="113"/>
      <c r="C13" s="113"/>
      <c r="D13" s="113"/>
      <c r="E13" s="113"/>
      <c r="F13" s="113"/>
      <c r="G13" s="113"/>
      <c r="H13" s="113"/>
      <c r="I13" s="113"/>
      <c r="J13" s="113"/>
      <c r="K13" s="113"/>
      <c r="L13" s="113"/>
      <c r="M13" s="113"/>
      <c r="N13" s="113"/>
      <c r="O13" s="113"/>
      <c r="P13" s="113"/>
      <c r="Q13" s="113"/>
      <c r="R13" s="113"/>
      <c r="S13" s="113"/>
      <c r="T13" s="113"/>
      <c r="U13" s="113"/>
      <c r="V13" s="113"/>
      <c r="Z13" s="102"/>
      <c r="AA13" s="116"/>
      <c r="AB13" s="116"/>
      <c r="AC13" s="102"/>
      <c r="AD13" s="107"/>
      <c r="AE13" s="107"/>
      <c r="AG13" s="87"/>
      <c r="AH13" s="87"/>
      <c r="AI13" s="87"/>
      <c r="AJ13" s="87"/>
      <c r="AK13" s="87"/>
      <c r="AL13" s="87"/>
      <c r="AM13" s="87"/>
      <c r="AN13" s="87"/>
      <c r="AO13" s="99"/>
      <c r="AP13" s="99"/>
      <c r="AQ13" s="99"/>
      <c r="AR13" s="87"/>
      <c r="AS13" s="98"/>
      <c r="AT13" s="98"/>
      <c r="AU13" s="98"/>
      <c r="AV13" s="87"/>
      <c r="AW13" s="87"/>
      <c r="AX13" s="110"/>
      <c r="AY13" s="110"/>
      <c r="AZ13" s="87"/>
      <c r="BA13" s="87"/>
      <c r="BB13" s="98"/>
      <c r="BC13" s="98"/>
      <c r="BD13" s="98"/>
      <c r="BE13" s="111"/>
      <c r="BF13" s="87"/>
      <c r="BJ13" s="91"/>
      <c r="BK13" s="91"/>
      <c r="BL13" s="91"/>
    </row>
    <row r="14" spans="2:64" s="92" customFormat="1" ht="18.75">
      <c r="B14" s="113"/>
      <c r="C14" s="113"/>
      <c r="D14" s="113"/>
      <c r="E14" s="113"/>
      <c r="F14" s="113"/>
      <c r="G14" s="113"/>
      <c r="H14" s="113"/>
      <c r="I14" s="113"/>
      <c r="J14" s="113"/>
      <c r="K14" s="113"/>
      <c r="L14" s="113"/>
      <c r="M14" s="113"/>
      <c r="N14" s="113"/>
      <c r="O14" s="113"/>
      <c r="P14" s="113"/>
      <c r="Q14" s="113"/>
      <c r="R14" s="113"/>
      <c r="S14" s="113"/>
      <c r="T14" s="113"/>
      <c r="U14" s="113"/>
      <c r="V14" s="113"/>
      <c r="Z14" s="101"/>
      <c r="AA14" s="114"/>
      <c r="AB14" s="114"/>
      <c r="AC14" s="101"/>
      <c r="AD14" s="98"/>
      <c r="AE14" s="98"/>
      <c r="AG14" s="87"/>
      <c r="AH14" s="87"/>
      <c r="AI14" s="87"/>
      <c r="AJ14" s="87"/>
      <c r="AK14" s="87"/>
      <c r="AL14" s="87"/>
      <c r="AM14" s="87"/>
      <c r="AN14" s="87"/>
      <c r="AO14" s="99"/>
      <c r="AP14" s="99"/>
      <c r="AQ14" s="99"/>
      <c r="AR14" s="87"/>
      <c r="AS14" s="98"/>
      <c r="AT14" s="97" t="s">
        <v>127</v>
      </c>
      <c r="AU14" s="965"/>
      <c r="AV14" s="966"/>
      <c r="AW14" s="967"/>
      <c r="AX14" s="98" t="s">
        <v>128</v>
      </c>
      <c r="AY14" s="965"/>
      <c r="AZ14" s="966"/>
      <c r="BA14" s="967"/>
      <c r="BB14" s="97" t="s">
        <v>129</v>
      </c>
      <c r="BC14" s="968">
        <f>(AY14-AU14)*24</f>
        <v>0</v>
      </c>
      <c r="BD14" s="969"/>
      <c r="BE14" s="88" t="s">
        <v>130</v>
      </c>
      <c r="BF14" s="98"/>
      <c r="BJ14" s="91"/>
      <c r="BK14" s="91"/>
      <c r="BL14" s="91"/>
    </row>
    <row r="15" spans="2:64" s="92" customFormat="1" ht="6.75" customHeight="1">
      <c r="C15" s="108"/>
      <c r="D15" s="108"/>
      <c r="E15" s="108"/>
      <c r="F15" s="108"/>
      <c r="G15" s="87"/>
      <c r="H15" s="87"/>
      <c r="I15" s="97"/>
      <c r="J15" s="98"/>
      <c r="K15" s="107"/>
      <c r="L15" s="87"/>
      <c r="M15" s="87"/>
      <c r="N15" s="98"/>
      <c r="O15" s="87"/>
      <c r="P15" s="87"/>
      <c r="Q15" s="107"/>
      <c r="R15" s="87"/>
      <c r="S15" s="87"/>
      <c r="T15" s="87"/>
      <c r="U15" s="87"/>
      <c r="V15" s="87"/>
      <c r="W15" s="97"/>
      <c r="X15" s="98"/>
      <c r="Y15" s="98"/>
      <c r="Z15" s="88"/>
      <c r="AA15" s="98"/>
      <c r="AB15" s="97"/>
      <c r="AC15" s="98"/>
      <c r="AD15" s="107"/>
      <c r="AE15" s="87"/>
      <c r="AG15" s="96"/>
      <c r="AH15" s="117"/>
      <c r="AJ15" s="117"/>
      <c r="AQ15" s="96"/>
      <c r="AR15" s="96"/>
      <c r="AS15" s="96"/>
      <c r="AT15" s="96"/>
      <c r="AU15" s="96"/>
      <c r="AX15" s="118"/>
      <c r="AY15" s="118"/>
      <c r="BB15" s="96"/>
      <c r="BC15" s="96"/>
      <c r="BD15" s="96"/>
      <c r="BE15" s="119"/>
      <c r="BJ15" s="91"/>
      <c r="BK15" s="91"/>
      <c r="BL15" s="91"/>
    </row>
    <row r="16" spans="2:64" ht="8.4499999999999993" customHeight="1" thickBot="1">
      <c r="C16" s="116"/>
      <c r="D16" s="116"/>
      <c r="E16" s="116"/>
      <c r="F16" s="116"/>
      <c r="G16" s="116"/>
      <c r="X16" s="116"/>
      <c r="AN16" s="116"/>
      <c r="BE16" s="120"/>
      <c r="BF16" s="120"/>
      <c r="BG16" s="120"/>
    </row>
    <row r="17" spans="2:58" ht="20.25" customHeight="1">
      <c r="B17" s="970" t="s">
        <v>131</v>
      </c>
      <c r="C17" s="973" t="s">
        <v>132</v>
      </c>
      <c r="D17" s="974"/>
      <c r="E17" s="975"/>
      <c r="F17" s="121"/>
      <c r="G17" s="982" t="s">
        <v>133</v>
      </c>
      <c r="H17" s="985" t="s">
        <v>134</v>
      </c>
      <c r="I17" s="974"/>
      <c r="J17" s="974"/>
      <c r="K17" s="975"/>
      <c r="L17" s="985" t="s">
        <v>135</v>
      </c>
      <c r="M17" s="974"/>
      <c r="N17" s="974"/>
      <c r="O17" s="988"/>
      <c r="P17" s="991"/>
      <c r="Q17" s="992"/>
      <c r="R17" s="993"/>
      <c r="S17" s="1000" t="s">
        <v>136</v>
      </c>
      <c r="T17" s="1001"/>
      <c r="U17" s="1001"/>
      <c r="V17" s="1001"/>
      <c r="W17" s="1001"/>
      <c r="X17" s="1001"/>
      <c r="Y17" s="1001"/>
      <c r="Z17" s="1001"/>
      <c r="AA17" s="1001"/>
      <c r="AB17" s="1001"/>
      <c r="AC17" s="1001"/>
      <c r="AD17" s="1001"/>
      <c r="AE17" s="1001"/>
      <c r="AF17" s="1001"/>
      <c r="AG17" s="1001"/>
      <c r="AH17" s="1001"/>
      <c r="AI17" s="1001"/>
      <c r="AJ17" s="1001"/>
      <c r="AK17" s="1001"/>
      <c r="AL17" s="1001"/>
      <c r="AM17" s="1001"/>
      <c r="AN17" s="1001"/>
      <c r="AO17" s="1001"/>
      <c r="AP17" s="1001"/>
      <c r="AQ17" s="1001"/>
      <c r="AR17" s="1001"/>
      <c r="AS17" s="1001"/>
      <c r="AT17" s="1001"/>
      <c r="AU17" s="1001"/>
      <c r="AV17" s="1001"/>
      <c r="AW17" s="1002"/>
      <c r="AX17" s="938" t="str">
        <f>IF(BB3="４週","(11) 1～4週目の勤務時間数合計","(11) 1か月の勤務時間数   合計")</f>
        <v>(11) 1～4週目の勤務時間数合計</v>
      </c>
      <c r="AY17" s="939"/>
      <c r="AZ17" s="944" t="s">
        <v>137</v>
      </c>
      <c r="BA17" s="945"/>
      <c r="BB17" s="950" t="s">
        <v>138</v>
      </c>
      <c r="BC17" s="809"/>
      <c r="BD17" s="809"/>
      <c r="BE17" s="809"/>
      <c r="BF17" s="951"/>
    </row>
    <row r="18" spans="2:58" ht="20.25" customHeight="1">
      <c r="B18" s="971"/>
      <c r="C18" s="976"/>
      <c r="D18" s="977"/>
      <c r="E18" s="978"/>
      <c r="F18" s="122"/>
      <c r="G18" s="983"/>
      <c r="H18" s="986"/>
      <c r="I18" s="977"/>
      <c r="J18" s="977"/>
      <c r="K18" s="978"/>
      <c r="L18" s="986"/>
      <c r="M18" s="977"/>
      <c r="N18" s="977"/>
      <c r="O18" s="989"/>
      <c r="P18" s="994"/>
      <c r="Q18" s="995"/>
      <c r="R18" s="996"/>
      <c r="S18" s="952" t="s">
        <v>139</v>
      </c>
      <c r="T18" s="953"/>
      <c r="U18" s="953"/>
      <c r="V18" s="953"/>
      <c r="W18" s="953"/>
      <c r="X18" s="953"/>
      <c r="Y18" s="954"/>
      <c r="Z18" s="952" t="s">
        <v>140</v>
      </c>
      <c r="AA18" s="953"/>
      <c r="AB18" s="953"/>
      <c r="AC18" s="953"/>
      <c r="AD18" s="953"/>
      <c r="AE18" s="953"/>
      <c r="AF18" s="954"/>
      <c r="AG18" s="952" t="s">
        <v>141</v>
      </c>
      <c r="AH18" s="953"/>
      <c r="AI18" s="953"/>
      <c r="AJ18" s="953"/>
      <c r="AK18" s="953"/>
      <c r="AL18" s="953"/>
      <c r="AM18" s="954"/>
      <c r="AN18" s="952" t="s">
        <v>142</v>
      </c>
      <c r="AO18" s="953"/>
      <c r="AP18" s="953"/>
      <c r="AQ18" s="953"/>
      <c r="AR18" s="953"/>
      <c r="AS18" s="953"/>
      <c r="AT18" s="954"/>
      <c r="AU18" s="955" t="s">
        <v>143</v>
      </c>
      <c r="AV18" s="956"/>
      <c r="AW18" s="957"/>
      <c r="AX18" s="940"/>
      <c r="AY18" s="941"/>
      <c r="AZ18" s="946"/>
      <c r="BA18" s="947"/>
      <c r="BB18" s="799"/>
      <c r="BC18" s="800"/>
      <c r="BD18" s="800"/>
      <c r="BE18" s="800"/>
      <c r="BF18" s="801"/>
    </row>
    <row r="19" spans="2:58" ht="20.25" customHeight="1">
      <c r="B19" s="971"/>
      <c r="C19" s="976"/>
      <c r="D19" s="977"/>
      <c r="E19" s="978"/>
      <c r="F19" s="122"/>
      <c r="G19" s="983"/>
      <c r="H19" s="986"/>
      <c r="I19" s="977"/>
      <c r="J19" s="977"/>
      <c r="K19" s="978"/>
      <c r="L19" s="986"/>
      <c r="M19" s="977"/>
      <c r="N19" s="977"/>
      <c r="O19" s="989"/>
      <c r="P19" s="994"/>
      <c r="Q19" s="995"/>
      <c r="R19" s="996"/>
      <c r="S19" s="123">
        <v>1</v>
      </c>
      <c r="T19" s="124">
        <v>2</v>
      </c>
      <c r="U19" s="124">
        <v>3</v>
      </c>
      <c r="V19" s="124">
        <v>4</v>
      </c>
      <c r="W19" s="124">
        <v>5</v>
      </c>
      <c r="X19" s="124">
        <v>6</v>
      </c>
      <c r="Y19" s="125">
        <v>7</v>
      </c>
      <c r="Z19" s="123">
        <v>8</v>
      </c>
      <c r="AA19" s="124">
        <v>9</v>
      </c>
      <c r="AB19" s="124">
        <v>10</v>
      </c>
      <c r="AC19" s="124">
        <v>11</v>
      </c>
      <c r="AD19" s="124">
        <v>12</v>
      </c>
      <c r="AE19" s="124">
        <v>13</v>
      </c>
      <c r="AF19" s="125">
        <v>14</v>
      </c>
      <c r="AG19" s="126">
        <v>15</v>
      </c>
      <c r="AH19" s="124">
        <v>16</v>
      </c>
      <c r="AI19" s="124">
        <v>17</v>
      </c>
      <c r="AJ19" s="124">
        <v>18</v>
      </c>
      <c r="AK19" s="124">
        <v>19</v>
      </c>
      <c r="AL19" s="124">
        <v>20</v>
      </c>
      <c r="AM19" s="125">
        <v>21</v>
      </c>
      <c r="AN19" s="123">
        <v>22</v>
      </c>
      <c r="AO19" s="124">
        <v>23</v>
      </c>
      <c r="AP19" s="124">
        <v>24</v>
      </c>
      <c r="AQ19" s="124">
        <v>25</v>
      </c>
      <c r="AR19" s="124">
        <v>26</v>
      </c>
      <c r="AS19" s="124">
        <v>27</v>
      </c>
      <c r="AT19" s="125">
        <v>28</v>
      </c>
      <c r="AU19" s="123" t="str">
        <f>IF($BB$3="暦月",IF(DAY(DATE($AC$2,$AG$2,29))=29,29,""),"")</f>
        <v/>
      </c>
      <c r="AV19" s="124" t="str">
        <f>IF($BB$3="暦月",IF(DAY(DATE($AC$2,$AG$2,30))=30,30,""),"")</f>
        <v/>
      </c>
      <c r="AW19" s="125" t="str">
        <f>IF($BB$3="暦月",IF(DAY(DATE($AC$2,$AG$2,31))=31,31,""),"")</f>
        <v/>
      </c>
      <c r="AX19" s="940"/>
      <c r="AY19" s="941"/>
      <c r="AZ19" s="946"/>
      <c r="BA19" s="947"/>
      <c r="BB19" s="799"/>
      <c r="BC19" s="800"/>
      <c r="BD19" s="800"/>
      <c r="BE19" s="800"/>
      <c r="BF19" s="801"/>
    </row>
    <row r="20" spans="2:58" ht="20.25" hidden="1" customHeight="1">
      <c r="B20" s="971"/>
      <c r="C20" s="976"/>
      <c r="D20" s="977"/>
      <c r="E20" s="978"/>
      <c r="F20" s="122"/>
      <c r="G20" s="983"/>
      <c r="H20" s="986"/>
      <c r="I20" s="977"/>
      <c r="J20" s="977"/>
      <c r="K20" s="978"/>
      <c r="L20" s="986"/>
      <c r="M20" s="977"/>
      <c r="N20" s="977"/>
      <c r="O20" s="989"/>
      <c r="P20" s="994"/>
      <c r="Q20" s="995"/>
      <c r="R20" s="996"/>
      <c r="S20" s="123">
        <f>WEEKDAY(DATE($AC$2,$AG$2,1))</f>
        <v>2</v>
      </c>
      <c r="T20" s="124">
        <f>WEEKDAY(DATE($AC$2,$AG$2,2))</f>
        <v>3</v>
      </c>
      <c r="U20" s="124">
        <f>WEEKDAY(DATE($AC$2,$AG$2,3))</f>
        <v>4</v>
      </c>
      <c r="V20" s="124">
        <f>WEEKDAY(DATE($AC$2,$AG$2,4))</f>
        <v>5</v>
      </c>
      <c r="W20" s="124">
        <f>WEEKDAY(DATE($AC$2,$AG$2,5))</f>
        <v>6</v>
      </c>
      <c r="X20" s="124">
        <f>WEEKDAY(DATE($AC$2,$AG$2,6))</f>
        <v>7</v>
      </c>
      <c r="Y20" s="125">
        <f>WEEKDAY(DATE($AC$2,$AG$2,7))</f>
        <v>1</v>
      </c>
      <c r="Z20" s="123">
        <f>WEEKDAY(DATE($AC$2,$AG$2,8))</f>
        <v>2</v>
      </c>
      <c r="AA20" s="124">
        <f>WEEKDAY(DATE($AC$2,$AG$2,9))</f>
        <v>3</v>
      </c>
      <c r="AB20" s="124">
        <f>WEEKDAY(DATE($AC$2,$AG$2,10))</f>
        <v>4</v>
      </c>
      <c r="AC20" s="124">
        <f>WEEKDAY(DATE($AC$2,$AG$2,11))</f>
        <v>5</v>
      </c>
      <c r="AD20" s="124">
        <f>WEEKDAY(DATE($AC$2,$AG$2,12))</f>
        <v>6</v>
      </c>
      <c r="AE20" s="124">
        <f>WEEKDAY(DATE($AC$2,$AG$2,13))</f>
        <v>7</v>
      </c>
      <c r="AF20" s="125">
        <f>WEEKDAY(DATE($AC$2,$AG$2,14))</f>
        <v>1</v>
      </c>
      <c r="AG20" s="123">
        <f>WEEKDAY(DATE($AC$2,$AG$2,15))</f>
        <v>2</v>
      </c>
      <c r="AH20" s="124">
        <f>WEEKDAY(DATE($AC$2,$AG$2,16))</f>
        <v>3</v>
      </c>
      <c r="AI20" s="124">
        <f>WEEKDAY(DATE($AC$2,$AG$2,17))</f>
        <v>4</v>
      </c>
      <c r="AJ20" s="124">
        <f>WEEKDAY(DATE($AC$2,$AG$2,18))</f>
        <v>5</v>
      </c>
      <c r="AK20" s="124">
        <f>WEEKDAY(DATE($AC$2,$AG$2,19))</f>
        <v>6</v>
      </c>
      <c r="AL20" s="124">
        <f>WEEKDAY(DATE($AC$2,$AG$2,20))</f>
        <v>7</v>
      </c>
      <c r="AM20" s="125">
        <f>WEEKDAY(DATE($AC$2,$AG$2,21))</f>
        <v>1</v>
      </c>
      <c r="AN20" s="123">
        <f>WEEKDAY(DATE($AC$2,$AG$2,22))</f>
        <v>2</v>
      </c>
      <c r="AO20" s="124">
        <f>WEEKDAY(DATE($AC$2,$AG$2,23))</f>
        <v>3</v>
      </c>
      <c r="AP20" s="124">
        <f>WEEKDAY(DATE($AC$2,$AG$2,24))</f>
        <v>4</v>
      </c>
      <c r="AQ20" s="124">
        <f>WEEKDAY(DATE($AC$2,$AG$2,25))</f>
        <v>5</v>
      </c>
      <c r="AR20" s="124">
        <f>WEEKDAY(DATE($AC$2,$AG$2,26))</f>
        <v>6</v>
      </c>
      <c r="AS20" s="124">
        <f>WEEKDAY(DATE($AC$2,$AG$2,27))</f>
        <v>7</v>
      </c>
      <c r="AT20" s="125">
        <f>WEEKDAY(DATE($AC$2,$AG$2,28))</f>
        <v>1</v>
      </c>
      <c r="AU20" s="123">
        <f>IF(AU19=29,WEEKDAY(DATE($AC$2,$AG$2,29)),0)</f>
        <v>0</v>
      </c>
      <c r="AV20" s="124">
        <f>IF(AV19=30,WEEKDAY(DATE($AC$2,$AG$2,30)),0)</f>
        <v>0</v>
      </c>
      <c r="AW20" s="125">
        <f>IF(AW19=31,WEEKDAY(DATE($AC$2,$AG$2,31)),0)</f>
        <v>0</v>
      </c>
      <c r="AX20" s="940"/>
      <c r="AY20" s="941"/>
      <c r="AZ20" s="946"/>
      <c r="BA20" s="947"/>
      <c r="BB20" s="799"/>
      <c r="BC20" s="800"/>
      <c r="BD20" s="800"/>
      <c r="BE20" s="800"/>
      <c r="BF20" s="801"/>
    </row>
    <row r="21" spans="2:58" ht="22.5" customHeight="1" thickBot="1">
      <c r="B21" s="972"/>
      <c r="C21" s="979"/>
      <c r="D21" s="980"/>
      <c r="E21" s="981"/>
      <c r="F21" s="127"/>
      <c r="G21" s="984"/>
      <c r="H21" s="987"/>
      <c r="I21" s="980"/>
      <c r="J21" s="980"/>
      <c r="K21" s="981"/>
      <c r="L21" s="987"/>
      <c r="M21" s="980"/>
      <c r="N21" s="980"/>
      <c r="O21" s="990"/>
      <c r="P21" s="997"/>
      <c r="Q21" s="998"/>
      <c r="R21" s="999"/>
      <c r="S21" s="128" t="str">
        <f>IF(S20=1,"日",IF(S20=2,"月",IF(S20=3,"火",IF(S20=4,"水",IF(S20=5,"木",IF(S20=6,"金","土"))))))</f>
        <v>月</v>
      </c>
      <c r="T21" s="129" t="str">
        <f t="shared" ref="T21:AT21" si="0">IF(T20=1,"日",IF(T20=2,"月",IF(T20=3,"火",IF(T20=4,"水",IF(T20=5,"木",IF(T20=6,"金","土"))))))</f>
        <v>火</v>
      </c>
      <c r="U21" s="129" t="str">
        <f t="shared" si="0"/>
        <v>水</v>
      </c>
      <c r="V21" s="129" t="str">
        <f t="shared" si="0"/>
        <v>木</v>
      </c>
      <c r="W21" s="129" t="str">
        <f t="shared" si="0"/>
        <v>金</v>
      </c>
      <c r="X21" s="129" t="str">
        <f t="shared" si="0"/>
        <v>土</v>
      </c>
      <c r="Y21" s="130" t="str">
        <f t="shared" si="0"/>
        <v>日</v>
      </c>
      <c r="Z21" s="128" t="str">
        <f>IF(Z20=1,"日",IF(Z20=2,"月",IF(Z20=3,"火",IF(Z20=4,"水",IF(Z20=5,"木",IF(Z20=6,"金","土"))))))</f>
        <v>月</v>
      </c>
      <c r="AA21" s="129" t="str">
        <f t="shared" si="0"/>
        <v>火</v>
      </c>
      <c r="AB21" s="129" t="str">
        <f t="shared" si="0"/>
        <v>水</v>
      </c>
      <c r="AC21" s="129" t="str">
        <f t="shared" si="0"/>
        <v>木</v>
      </c>
      <c r="AD21" s="129" t="str">
        <f t="shared" si="0"/>
        <v>金</v>
      </c>
      <c r="AE21" s="129" t="str">
        <f t="shared" si="0"/>
        <v>土</v>
      </c>
      <c r="AF21" s="130" t="str">
        <f t="shared" si="0"/>
        <v>日</v>
      </c>
      <c r="AG21" s="128" t="str">
        <f>IF(AG20=1,"日",IF(AG20=2,"月",IF(AG20=3,"火",IF(AG20=4,"水",IF(AG20=5,"木",IF(AG20=6,"金","土"))))))</f>
        <v>月</v>
      </c>
      <c r="AH21" s="129" t="str">
        <f t="shared" si="0"/>
        <v>火</v>
      </c>
      <c r="AI21" s="129" t="str">
        <f t="shared" si="0"/>
        <v>水</v>
      </c>
      <c r="AJ21" s="129" t="str">
        <f t="shared" si="0"/>
        <v>木</v>
      </c>
      <c r="AK21" s="129" t="str">
        <f t="shared" si="0"/>
        <v>金</v>
      </c>
      <c r="AL21" s="129" t="str">
        <f t="shared" si="0"/>
        <v>土</v>
      </c>
      <c r="AM21" s="130" t="str">
        <f t="shared" si="0"/>
        <v>日</v>
      </c>
      <c r="AN21" s="128" t="str">
        <f>IF(AN20=1,"日",IF(AN20=2,"月",IF(AN20=3,"火",IF(AN20=4,"水",IF(AN20=5,"木",IF(AN20=6,"金","土"))))))</f>
        <v>月</v>
      </c>
      <c r="AO21" s="129" t="str">
        <f t="shared" si="0"/>
        <v>火</v>
      </c>
      <c r="AP21" s="129" t="str">
        <f t="shared" si="0"/>
        <v>水</v>
      </c>
      <c r="AQ21" s="129" t="str">
        <f t="shared" si="0"/>
        <v>木</v>
      </c>
      <c r="AR21" s="129" t="str">
        <f t="shared" si="0"/>
        <v>金</v>
      </c>
      <c r="AS21" s="129" t="str">
        <f t="shared" si="0"/>
        <v>土</v>
      </c>
      <c r="AT21" s="130" t="str">
        <f t="shared" si="0"/>
        <v>日</v>
      </c>
      <c r="AU21" s="129" t="str">
        <f>IF(AU20=1,"日",IF(AU20=2,"月",IF(AU20=3,"火",IF(AU20=4,"水",IF(AU20=5,"木",IF(AU20=6,"金",IF(AU20=0,"","土")))))))</f>
        <v/>
      </c>
      <c r="AV21" s="129" t="str">
        <f>IF(AV20=1,"日",IF(AV20=2,"月",IF(AV20=3,"火",IF(AV20=4,"水",IF(AV20=5,"木",IF(AV20=6,"金",IF(AV20=0,"","土")))))))</f>
        <v/>
      </c>
      <c r="AW21" s="129" t="str">
        <f>IF(AW20=1,"日",IF(AW20=2,"月",IF(AW20=3,"火",IF(AW20=4,"水",IF(AW20=5,"木",IF(AW20=6,"金",IF(AW20=0,"","土")))))))</f>
        <v/>
      </c>
      <c r="AX21" s="942"/>
      <c r="AY21" s="943"/>
      <c r="AZ21" s="948"/>
      <c r="BA21" s="949"/>
      <c r="BB21" s="802"/>
      <c r="BC21" s="803"/>
      <c r="BD21" s="803"/>
      <c r="BE21" s="803"/>
      <c r="BF21" s="804"/>
    </row>
    <row r="22" spans="2:58" ht="20.25" customHeight="1">
      <c r="B22" s="1038">
        <v>1</v>
      </c>
      <c r="C22" s="925"/>
      <c r="D22" s="926"/>
      <c r="E22" s="927"/>
      <c r="F22" s="131"/>
      <c r="G22" s="928"/>
      <c r="H22" s="929"/>
      <c r="I22" s="930"/>
      <c r="J22" s="930"/>
      <c r="K22" s="931"/>
      <c r="L22" s="932"/>
      <c r="M22" s="933"/>
      <c r="N22" s="933"/>
      <c r="O22" s="934"/>
      <c r="P22" s="935" t="s">
        <v>148</v>
      </c>
      <c r="Q22" s="936"/>
      <c r="R22" s="937"/>
      <c r="S22" s="132"/>
      <c r="T22" s="133"/>
      <c r="U22" s="133"/>
      <c r="V22" s="133"/>
      <c r="W22" s="133"/>
      <c r="X22" s="133"/>
      <c r="Y22" s="134"/>
      <c r="Z22" s="132"/>
      <c r="AA22" s="133"/>
      <c r="AB22" s="133"/>
      <c r="AC22" s="133"/>
      <c r="AD22" s="133"/>
      <c r="AE22" s="133"/>
      <c r="AF22" s="134"/>
      <c r="AG22" s="132"/>
      <c r="AH22" s="133"/>
      <c r="AI22" s="133"/>
      <c r="AJ22" s="133"/>
      <c r="AK22" s="133"/>
      <c r="AL22" s="133"/>
      <c r="AM22" s="134"/>
      <c r="AN22" s="132"/>
      <c r="AO22" s="133"/>
      <c r="AP22" s="133"/>
      <c r="AQ22" s="133"/>
      <c r="AR22" s="133"/>
      <c r="AS22" s="133"/>
      <c r="AT22" s="134"/>
      <c r="AU22" s="132"/>
      <c r="AV22" s="133"/>
      <c r="AW22" s="133"/>
      <c r="AX22" s="958"/>
      <c r="AY22" s="959"/>
      <c r="AZ22" s="960"/>
      <c r="BA22" s="961"/>
      <c r="BB22" s="962"/>
      <c r="BC22" s="963"/>
      <c r="BD22" s="963"/>
      <c r="BE22" s="963"/>
      <c r="BF22" s="964"/>
    </row>
    <row r="23" spans="2:58" ht="20.25" customHeight="1">
      <c r="B23" s="1036"/>
      <c r="C23" s="918"/>
      <c r="D23" s="919"/>
      <c r="E23" s="920"/>
      <c r="F23" s="135"/>
      <c r="G23" s="820"/>
      <c r="H23" s="825"/>
      <c r="I23" s="823"/>
      <c r="J23" s="823"/>
      <c r="K23" s="824"/>
      <c r="L23" s="829"/>
      <c r="M23" s="830"/>
      <c r="N23" s="830"/>
      <c r="O23" s="831"/>
      <c r="P23" s="859" t="s">
        <v>151</v>
      </c>
      <c r="Q23" s="860"/>
      <c r="R23" s="861"/>
      <c r="S23" s="136" t="str">
        <f>IF(S22="","",VLOOKUP(S22,'シフト記号表（勤務時間帯）'!$C$6:$K$35,9,FALSE))</f>
        <v/>
      </c>
      <c r="T23" s="137" t="str">
        <f>IF(T22="","",VLOOKUP(T22,'シフト記号表（勤務時間帯）'!$C$6:$K$35,9,FALSE))</f>
        <v/>
      </c>
      <c r="U23" s="137" t="str">
        <f>IF(U22="","",VLOOKUP(U22,'シフト記号表（勤務時間帯）'!$C$6:$K$35,9,FALSE))</f>
        <v/>
      </c>
      <c r="V23" s="137" t="str">
        <f>IF(V22="","",VLOOKUP(V22,'シフト記号表（勤務時間帯）'!$C$6:$K$35,9,FALSE))</f>
        <v/>
      </c>
      <c r="W23" s="137" t="str">
        <f>IF(W22="","",VLOOKUP(W22,'シフト記号表（勤務時間帯）'!$C$6:$K$35,9,FALSE))</f>
        <v/>
      </c>
      <c r="X23" s="137" t="str">
        <f>IF(X22="","",VLOOKUP(X22,'シフト記号表（勤務時間帯）'!$C$6:$K$35,9,FALSE))</f>
        <v/>
      </c>
      <c r="Y23" s="138" t="str">
        <f>IF(Y22="","",VLOOKUP(Y22,'シフト記号表（勤務時間帯）'!$C$6:$K$35,9,FALSE))</f>
        <v/>
      </c>
      <c r="Z23" s="136" t="str">
        <f>IF(Z22="","",VLOOKUP(Z22,'シフト記号表（勤務時間帯）'!$C$6:$K$35,9,FALSE))</f>
        <v/>
      </c>
      <c r="AA23" s="137" t="str">
        <f>IF(AA22="","",VLOOKUP(AA22,'シフト記号表（勤務時間帯）'!$C$6:$K$35,9,FALSE))</f>
        <v/>
      </c>
      <c r="AB23" s="137" t="str">
        <f>IF(AB22="","",VLOOKUP(AB22,'シフト記号表（勤務時間帯）'!$C$6:$K$35,9,FALSE))</f>
        <v/>
      </c>
      <c r="AC23" s="137" t="str">
        <f>IF(AC22="","",VLOOKUP(AC22,'シフト記号表（勤務時間帯）'!$C$6:$K$35,9,FALSE))</f>
        <v/>
      </c>
      <c r="AD23" s="137" t="str">
        <f>IF(AD22="","",VLOOKUP(AD22,'シフト記号表（勤務時間帯）'!$C$6:$K$35,9,FALSE))</f>
        <v/>
      </c>
      <c r="AE23" s="137" t="str">
        <f>IF(AE22="","",VLOOKUP(AE22,'シフト記号表（勤務時間帯）'!$C$6:$K$35,9,FALSE))</f>
        <v/>
      </c>
      <c r="AF23" s="138" t="str">
        <f>IF(AF22="","",VLOOKUP(AF22,'シフト記号表（勤務時間帯）'!$C$6:$K$35,9,FALSE))</f>
        <v/>
      </c>
      <c r="AG23" s="136" t="str">
        <f>IF(AG22="","",VLOOKUP(AG22,'シフト記号表（勤務時間帯）'!$C$6:$K$35,9,FALSE))</f>
        <v/>
      </c>
      <c r="AH23" s="137" t="str">
        <f>IF(AH22="","",VLOOKUP(AH22,'シフト記号表（勤務時間帯）'!$C$6:$K$35,9,FALSE))</f>
        <v/>
      </c>
      <c r="AI23" s="137" t="str">
        <f>IF(AI22="","",VLOOKUP(AI22,'シフト記号表（勤務時間帯）'!$C$6:$K$35,9,FALSE))</f>
        <v/>
      </c>
      <c r="AJ23" s="137" t="str">
        <f>IF(AJ22="","",VLOOKUP(AJ22,'シフト記号表（勤務時間帯）'!$C$6:$K$35,9,FALSE))</f>
        <v/>
      </c>
      <c r="AK23" s="137" t="str">
        <f>IF(AK22="","",VLOOKUP(AK22,'シフト記号表（勤務時間帯）'!$C$6:$K$35,9,FALSE))</f>
        <v/>
      </c>
      <c r="AL23" s="137" t="str">
        <f>IF(AL22="","",VLOOKUP(AL22,'シフト記号表（勤務時間帯）'!$C$6:$K$35,9,FALSE))</f>
        <v/>
      </c>
      <c r="AM23" s="138" t="str">
        <f>IF(AM22="","",VLOOKUP(AM22,'シフト記号表（勤務時間帯）'!$C$6:$K$35,9,FALSE))</f>
        <v/>
      </c>
      <c r="AN23" s="136" t="str">
        <f>IF(AN22="","",VLOOKUP(AN22,'シフト記号表（勤務時間帯）'!$C$6:$K$35,9,FALSE))</f>
        <v/>
      </c>
      <c r="AO23" s="137" t="str">
        <f>IF(AO22="","",VLOOKUP(AO22,'シフト記号表（勤務時間帯）'!$C$6:$K$35,9,FALSE))</f>
        <v/>
      </c>
      <c r="AP23" s="137" t="str">
        <f>IF(AP22="","",VLOOKUP(AP22,'シフト記号表（勤務時間帯）'!$C$6:$K$35,9,FALSE))</f>
        <v/>
      </c>
      <c r="AQ23" s="137" t="str">
        <f>IF(AQ22="","",VLOOKUP(AQ22,'シフト記号表（勤務時間帯）'!$C$6:$K$35,9,FALSE))</f>
        <v/>
      </c>
      <c r="AR23" s="137" t="str">
        <f>IF(AR22="","",VLOOKUP(AR22,'シフト記号表（勤務時間帯）'!$C$6:$K$35,9,FALSE))</f>
        <v/>
      </c>
      <c r="AS23" s="137" t="str">
        <f>IF(AS22="","",VLOOKUP(AS22,'シフト記号表（勤務時間帯）'!$C$6:$K$35,9,FALSE))</f>
        <v/>
      </c>
      <c r="AT23" s="138" t="str">
        <f>IF(AT22="","",VLOOKUP(AT22,'シフト記号表（勤務時間帯）'!$C$6:$K$35,9,FALSE))</f>
        <v/>
      </c>
      <c r="AU23" s="136" t="str">
        <f>IF(AU22="","",VLOOKUP(AU22,'シフト記号表（勤務時間帯）'!$C$6:$K$35,9,FALSE))</f>
        <v/>
      </c>
      <c r="AV23" s="137" t="str">
        <f>IF(AV22="","",VLOOKUP(AV22,'シフト記号表（勤務時間帯）'!$C$6:$K$35,9,FALSE))</f>
        <v/>
      </c>
      <c r="AW23" s="137" t="str">
        <f>IF(AW22="","",VLOOKUP(AW22,'シフト記号表（勤務時間帯）'!$C$6:$K$35,9,FALSE))</f>
        <v/>
      </c>
      <c r="AX23" s="862">
        <f>IF($BB$3="４週",SUM(S23:AT23),IF($BB$3="暦月",SUM(S23:AW23),""))</f>
        <v>0</v>
      </c>
      <c r="AY23" s="863"/>
      <c r="AZ23" s="864">
        <f>IF($BB$3="４週",AX23/4,IF($BB$3="暦月",'地密通所（1枚版）'!AX23/('地密通所（1枚版）'!$BB$8/7),""))</f>
        <v>0</v>
      </c>
      <c r="BA23" s="865"/>
      <c r="BB23" s="889"/>
      <c r="BC23" s="890"/>
      <c r="BD23" s="890"/>
      <c r="BE23" s="890"/>
      <c r="BF23" s="891"/>
    </row>
    <row r="24" spans="2:58" ht="20.25" customHeight="1">
      <c r="B24" s="1036"/>
      <c r="C24" s="921"/>
      <c r="D24" s="922"/>
      <c r="E24" s="923"/>
      <c r="F24" s="139">
        <f>C22</f>
        <v>0</v>
      </c>
      <c r="G24" s="820"/>
      <c r="H24" s="825"/>
      <c r="I24" s="823"/>
      <c r="J24" s="823"/>
      <c r="K24" s="824"/>
      <c r="L24" s="829"/>
      <c r="M24" s="830"/>
      <c r="N24" s="830"/>
      <c r="O24" s="831"/>
      <c r="P24" s="895" t="s">
        <v>152</v>
      </c>
      <c r="Q24" s="896"/>
      <c r="R24" s="897"/>
      <c r="S24" s="140" t="str">
        <f>IF(S22="","",VLOOKUP(S22,'シフト記号表（勤務時間帯）'!$C$6:$U$35,19,FALSE))</f>
        <v/>
      </c>
      <c r="T24" s="141" t="str">
        <f>IF(T22="","",VLOOKUP(T22,'シフト記号表（勤務時間帯）'!$C$6:$U$35,19,FALSE))</f>
        <v/>
      </c>
      <c r="U24" s="141" t="str">
        <f>IF(U22="","",VLOOKUP(U22,'シフト記号表（勤務時間帯）'!$C$6:$U$35,19,FALSE))</f>
        <v/>
      </c>
      <c r="V24" s="141" t="str">
        <f>IF(V22="","",VLOOKUP(V22,'シフト記号表（勤務時間帯）'!$C$6:$U$35,19,FALSE))</f>
        <v/>
      </c>
      <c r="W24" s="141" t="str">
        <f>IF(W22="","",VLOOKUP(W22,'シフト記号表（勤務時間帯）'!$C$6:$U$35,19,FALSE))</f>
        <v/>
      </c>
      <c r="X24" s="141" t="str">
        <f>IF(X22="","",VLOOKUP(X22,'シフト記号表（勤務時間帯）'!$C$6:$U$35,19,FALSE))</f>
        <v/>
      </c>
      <c r="Y24" s="142" t="str">
        <f>IF(Y22="","",VLOOKUP(Y22,'シフト記号表（勤務時間帯）'!$C$6:$U$35,19,FALSE))</f>
        <v/>
      </c>
      <c r="Z24" s="140" t="str">
        <f>IF(Z22="","",VLOOKUP(Z22,'シフト記号表（勤務時間帯）'!$C$6:$U$35,19,FALSE))</f>
        <v/>
      </c>
      <c r="AA24" s="141" t="str">
        <f>IF(AA22="","",VLOOKUP(AA22,'シフト記号表（勤務時間帯）'!$C$6:$U$35,19,FALSE))</f>
        <v/>
      </c>
      <c r="AB24" s="141" t="str">
        <f>IF(AB22="","",VLOOKUP(AB22,'シフト記号表（勤務時間帯）'!$C$6:$U$35,19,FALSE))</f>
        <v/>
      </c>
      <c r="AC24" s="141" t="str">
        <f>IF(AC22="","",VLOOKUP(AC22,'シフト記号表（勤務時間帯）'!$C$6:$U$35,19,FALSE))</f>
        <v/>
      </c>
      <c r="AD24" s="141" t="str">
        <f>IF(AD22="","",VLOOKUP(AD22,'シフト記号表（勤務時間帯）'!$C$6:$U$35,19,FALSE))</f>
        <v/>
      </c>
      <c r="AE24" s="141" t="str">
        <f>IF(AE22="","",VLOOKUP(AE22,'シフト記号表（勤務時間帯）'!$C$6:$U$35,19,FALSE))</f>
        <v/>
      </c>
      <c r="AF24" s="142" t="str">
        <f>IF(AF22="","",VLOOKUP(AF22,'シフト記号表（勤務時間帯）'!$C$6:$U$35,19,FALSE))</f>
        <v/>
      </c>
      <c r="AG24" s="140" t="str">
        <f>IF(AG22="","",VLOOKUP(AG22,'シフト記号表（勤務時間帯）'!$C$6:$U$35,19,FALSE))</f>
        <v/>
      </c>
      <c r="AH24" s="141" t="str">
        <f>IF(AH22="","",VLOOKUP(AH22,'シフト記号表（勤務時間帯）'!$C$6:$U$35,19,FALSE))</f>
        <v/>
      </c>
      <c r="AI24" s="141" t="str">
        <f>IF(AI22="","",VLOOKUP(AI22,'シフト記号表（勤務時間帯）'!$C$6:$U$35,19,FALSE))</f>
        <v/>
      </c>
      <c r="AJ24" s="141" t="str">
        <f>IF(AJ22="","",VLOOKUP(AJ22,'シフト記号表（勤務時間帯）'!$C$6:$U$35,19,FALSE))</f>
        <v/>
      </c>
      <c r="AK24" s="141" t="str">
        <f>IF(AK22="","",VLOOKUP(AK22,'シフト記号表（勤務時間帯）'!$C$6:$U$35,19,FALSE))</f>
        <v/>
      </c>
      <c r="AL24" s="141" t="str">
        <f>IF(AL22="","",VLOOKUP(AL22,'シフト記号表（勤務時間帯）'!$C$6:$U$35,19,FALSE))</f>
        <v/>
      </c>
      <c r="AM24" s="142" t="str">
        <f>IF(AM22="","",VLOOKUP(AM22,'シフト記号表（勤務時間帯）'!$C$6:$U$35,19,FALSE))</f>
        <v/>
      </c>
      <c r="AN24" s="140" t="str">
        <f>IF(AN22="","",VLOOKUP(AN22,'シフト記号表（勤務時間帯）'!$C$6:$U$35,19,FALSE))</f>
        <v/>
      </c>
      <c r="AO24" s="141" t="str">
        <f>IF(AO22="","",VLOOKUP(AO22,'シフト記号表（勤務時間帯）'!$C$6:$U$35,19,FALSE))</f>
        <v/>
      </c>
      <c r="AP24" s="141" t="str">
        <f>IF(AP22="","",VLOOKUP(AP22,'シフト記号表（勤務時間帯）'!$C$6:$U$35,19,FALSE))</f>
        <v/>
      </c>
      <c r="AQ24" s="141" t="str">
        <f>IF(AQ22="","",VLOOKUP(AQ22,'シフト記号表（勤務時間帯）'!$C$6:$U$35,19,FALSE))</f>
        <v/>
      </c>
      <c r="AR24" s="141" t="str">
        <f>IF(AR22="","",VLOOKUP(AR22,'シフト記号表（勤務時間帯）'!$C$6:$U$35,19,FALSE))</f>
        <v/>
      </c>
      <c r="AS24" s="141" t="str">
        <f>IF(AS22="","",VLOOKUP(AS22,'シフト記号表（勤務時間帯）'!$C$6:$U$35,19,FALSE))</f>
        <v/>
      </c>
      <c r="AT24" s="142" t="str">
        <f>IF(AT22="","",VLOOKUP(AT22,'シフト記号表（勤務時間帯）'!$C$6:$U$35,19,FALSE))</f>
        <v/>
      </c>
      <c r="AU24" s="140" t="str">
        <f>IF(AU22="","",VLOOKUP(AU22,'シフト記号表（勤務時間帯）'!$C$6:$U$35,19,FALSE))</f>
        <v/>
      </c>
      <c r="AV24" s="141" t="str">
        <f>IF(AV22="","",VLOOKUP(AV22,'シフト記号表（勤務時間帯）'!$C$6:$U$35,19,FALSE))</f>
        <v/>
      </c>
      <c r="AW24" s="141" t="str">
        <f>IF(AW22="","",VLOOKUP(AW22,'シフト記号表（勤務時間帯）'!$C$6:$U$35,19,FALSE))</f>
        <v/>
      </c>
      <c r="AX24" s="869">
        <f>IF($BB$3="４週",SUM(S24:AT24),IF($BB$3="暦月",SUM(S24:AW24),""))</f>
        <v>0</v>
      </c>
      <c r="AY24" s="870"/>
      <c r="AZ24" s="871">
        <f>IF($BB$3="４週",AX24/4,IF($BB$3="暦月",'地密通所（1枚版）'!AX24/('地密通所（1枚版）'!$BB$8/7),""))</f>
        <v>0</v>
      </c>
      <c r="BA24" s="872"/>
      <c r="BB24" s="892"/>
      <c r="BC24" s="893"/>
      <c r="BD24" s="893"/>
      <c r="BE24" s="893"/>
      <c r="BF24" s="894"/>
    </row>
    <row r="25" spans="2:58" ht="20.25" customHeight="1">
      <c r="B25" s="1036">
        <f>B22+1</f>
        <v>2</v>
      </c>
      <c r="C25" s="915"/>
      <c r="D25" s="916"/>
      <c r="E25" s="917"/>
      <c r="F25" s="143"/>
      <c r="G25" s="819"/>
      <c r="H25" s="822"/>
      <c r="I25" s="823"/>
      <c r="J25" s="823"/>
      <c r="K25" s="824"/>
      <c r="L25" s="826"/>
      <c r="M25" s="827"/>
      <c r="N25" s="827"/>
      <c r="O25" s="828"/>
      <c r="P25" s="835" t="s">
        <v>148</v>
      </c>
      <c r="Q25" s="836"/>
      <c r="R25" s="837"/>
      <c r="S25" s="132"/>
      <c r="T25" s="133"/>
      <c r="U25" s="133"/>
      <c r="V25" s="133"/>
      <c r="W25" s="133"/>
      <c r="X25" s="133"/>
      <c r="Y25" s="134"/>
      <c r="Z25" s="132"/>
      <c r="AA25" s="133"/>
      <c r="AB25" s="133"/>
      <c r="AC25" s="133"/>
      <c r="AD25" s="133"/>
      <c r="AE25" s="133"/>
      <c r="AF25" s="134"/>
      <c r="AG25" s="132"/>
      <c r="AH25" s="133"/>
      <c r="AI25" s="133"/>
      <c r="AJ25" s="133"/>
      <c r="AK25" s="133"/>
      <c r="AL25" s="133"/>
      <c r="AM25" s="134"/>
      <c r="AN25" s="132"/>
      <c r="AO25" s="133"/>
      <c r="AP25" s="133"/>
      <c r="AQ25" s="133"/>
      <c r="AR25" s="133"/>
      <c r="AS25" s="133"/>
      <c r="AT25" s="134"/>
      <c r="AU25" s="132"/>
      <c r="AV25" s="133"/>
      <c r="AW25" s="133"/>
      <c r="AX25" s="850"/>
      <c r="AY25" s="851"/>
      <c r="AZ25" s="852"/>
      <c r="BA25" s="853"/>
      <c r="BB25" s="886"/>
      <c r="BC25" s="887"/>
      <c r="BD25" s="887"/>
      <c r="BE25" s="887"/>
      <c r="BF25" s="888"/>
    </row>
    <row r="26" spans="2:58" ht="20.25" customHeight="1">
      <c r="B26" s="1036"/>
      <c r="C26" s="918"/>
      <c r="D26" s="919"/>
      <c r="E26" s="920"/>
      <c r="F26" s="135"/>
      <c r="G26" s="820"/>
      <c r="H26" s="825"/>
      <c r="I26" s="823"/>
      <c r="J26" s="823"/>
      <c r="K26" s="824"/>
      <c r="L26" s="829"/>
      <c r="M26" s="830"/>
      <c r="N26" s="830"/>
      <c r="O26" s="831"/>
      <c r="P26" s="859" t="s">
        <v>151</v>
      </c>
      <c r="Q26" s="860"/>
      <c r="R26" s="861"/>
      <c r="S26" s="136" t="str">
        <f>IF(S25="","",VLOOKUP(S25,'シフト記号表（勤務時間帯）'!$C$6:$K$35,9,FALSE))</f>
        <v/>
      </c>
      <c r="T26" s="137" t="str">
        <f>IF(T25="","",VLOOKUP(T25,'シフト記号表（勤務時間帯）'!$C$6:$K$35,9,FALSE))</f>
        <v/>
      </c>
      <c r="U26" s="137" t="str">
        <f>IF(U25="","",VLOOKUP(U25,'シフト記号表（勤務時間帯）'!$C$6:$K$35,9,FALSE))</f>
        <v/>
      </c>
      <c r="V26" s="137" t="str">
        <f>IF(V25="","",VLOOKUP(V25,'シフト記号表（勤務時間帯）'!$C$6:$K$35,9,FALSE))</f>
        <v/>
      </c>
      <c r="W26" s="137" t="str">
        <f>IF(W25="","",VLOOKUP(W25,'シフト記号表（勤務時間帯）'!$C$6:$K$35,9,FALSE))</f>
        <v/>
      </c>
      <c r="X26" s="137" t="str">
        <f>IF(X25="","",VLOOKUP(X25,'シフト記号表（勤務時間帯）'!$C$6:$K$35,9,FALSE))</f>
        <v/>
      </c>
      <c r="Y26" s="138" t="str">
        <f>IF(Y25="","",VLOOKUP(Y25,'シフト記号表（勤務時間帯）'!$C$6:$K$35,9,FALSE))</f>
        <v/>
      </c>
      <c r="Z26" s="136" t="str">
        <f>IF(Z25="","",VLOOKUP(Z25,'シフト記号表（勤務時間帯）'!$C$6:$K$35,9,FALSE))</f>
        <v/>
      </c>
      <c r="AA26" s="137" t="str">
        <f>IF(AA25="","",VLOOKUP(AA25,'シフト記号表（勤務時間帯）'!$C$6:$K$35,9,FALSE))</f>
        <v/>
      </c>
      <c r="AB26" s="137" t="str">
        <f>IF(AB25="","",VLOOKUP(AB25,'シフト記号表（勤務時間帯）'!$C$6:$K$35,9,FALSE))</f>
        <v/>
      </c>
      <c r="AC26" s="137" t="str">
        <f>IF(AC25="","",VLOOKUP(AC25,'シフト記号表（勤務時間帯）'!$C$6:$K$35,9,FALSE))</f>
        <v/>
      </c>
      <c r="AD26" s="137" t="str">
        <f>IF(AD25="","",VLOOKUP(AD25,'シフト記号表（勤務時間帯）'!$C$6:$K$35,9,FALSE))</f>
        <v/>
      </c>
      <c r="AE26" s="137" t="str">
        <f>IF(AE25="","",VLOOKUP(AE25,'シフト記号表（勤務時間帯）'!$C$6:$K$35,9,FALSE))</f>
        <v/>
      </c>
      <c r="AF26" s="138" t="str">
        <f>IF(AF25="","",VLOOKUP(AF25,'シフト記号表（勤務時間帯）'!$C$6:$K$35,9,FALSE))</f>
        <v/>
      </c>
      <c r="AG26" s="136" t="str">
        <f>IF(AG25="","",VLOOKUP(AG25,'シフト記号表（勤務時間帯）'!$C$6:$K$35,9,FALSE))</f>
        <v/>
      </c>
      <c r="AH26" s="137" t="str">
        <f>IF(AH25="","",VLOOKUP(AH25,'シフト記号表（勤務時間帯）'!$C$6:$K$35,9,FALSE))</f>
        <v/>
      </c>
      <c r="AI26" s="137" t="str">
        <f>IF(AI25="","",VLOOKUP(AI25,'シフト記号表（勤務時間帯）'!$C$6:$K$35,9,FALSE))</f>
        <v/>
      </c>
      <c r="AJ26" s="137" t="str">
        <f>IF(AJ25="","",VLOOKUP(AJ25,'シフト記号表（勤務時間帯）'!$C$6:$K$35,9,FALSE))</f>
        <v/>
      </c>
      <c r="AK26" s="137" t="str">
        <f>IF(AK25="","",VLOOKUP(AK25,'シフト記号表（勤務時間帯）'!$C$6:$K$35,9,FALSE))</f>
        <v/>
      </c>
      <c r="AL26" s="137" t="str">
        <f>IF(AL25="","",VLOOKUP(AL25,'シフト記号表（勤務時間帯）'!$C$6:$K$35,9,FALSE))</f>
        <v/>
      </c>
      <c r="AM26" s="138" t="str">
        <f>IF(AM25="","",VLOOKUP(AM25,'シフト記号表（勤務時間帯）'!$C$6:$K$35,9,FALSE))</f>
        <v/>
      </c>
      <c r="AN26" s="136" t="str">
        <f>IF(AN25="","",VLOOKUP(AN25,'シフト記号表（勤務時間帯）'!$C$6:$K$35,9,FALSE))</f>
        <v/>
      </c>
      <c r="AO26" s="137" t="str">
        <f>IF(AO25="","",VLOOKUP(AO25,'シフト記号表（勤務時間帯）'!$C$6:$K$35,9,FALSE))</f>
        <v/>
      </c>
      <c r="AP26" s="137" t="str">
        <f>IF(AP25="","",VLOOKUP(AP25,'シフト記号表（勤務時間帯）'!$C$6:$K$35,9,FALSE))</f>
        <v/>
      </c>
      <c r="AQ26" s="137" t="str">
        <f>IF(AQ25="","",VLOOKUP(AQ25,'シフト記号表（勤務時間帯）'!$C$6:$K$35,9,FALSE))</f>
        <v/>
      </c>
      <c r="AR26" s="137" t="str">
        <f>IF(AR25="","",VLOOKUP(AR25,'シフト記号表（勤務時間帯）'!$C$6:$K$35,9,FALSE))</f>
        <v/>
      </c>
      <c r="AS26" s="137" t="str">
        <f>IF(AS25="","",VLOOKUP(AS25,'シフト記号表（勤務時間帯）'!$C$6:$K$35,9,FALSE))</f>
        <v/>
      </c>
      <c r="AT26" s="138" t="str">
        <f>IF(AT25="","",VLOOKUP(AT25,'シフト記号表（勤務時間帯）'!$C$6:$K$35,9,FALSE))</f>
        <v/>
      </c>
      <c r="AU26" s="136" t="str">
        <f>IF(AU25="","",VLOOKUP(AU25,'シフト記号表（勤務時間帯）'!$C$6:$K$35,9,FALSE))</f>
        <v/>
      </c>
      <c r="AV26" s="137" t="str">
        <f>IF(AV25="","",VLOOKUP(AV25,'シフト記号表（勤務時間帯）'!$C$6:$K$35,9,FALSE))</f>
        <v/>
      </c>
      <c r="AW26" s="137" t="str">
        <f>IF(AW25="","",VLOOKUP(AW25,'シフト記号表（勤務時間帯）'!$C$6:$K$35,9,FALSE))</f>
        <v/>
      </c>
      <c r="AX26" s="862">
        <f>IF($BB$3="４週",SUM(S26:AT26),IF($BB$3="暦月",SUM(S26:AW26),""))</f>
        <v>0</v>
      </c>
      <c r="AY26" s="863"/>
      <c r="AZ26" s="864">
        <f>IF($BB$3="４週",AX26/4,IF($BB$3="暦月",'地密通所（1枚版）'!AX26/('地密通所（1枚版）'!$BB$8/7),""))</f>
        <v>0</v>
      </c>
      <c r="BA26" s="865"/>
      <c r="BB26" s="889"/>
      <c r="BC26" s="890"/>
      <c r="BD26" s="890"/>
      <c r="BE26" s="890"/>
      <c r="BF26" s="891"/>
    </row>
    <row r="27" spans="2:58" ht="20.25" customHeight="1">
      <c r="B27" s="1036"/>
      <c r="C27" s="921"/>
      <c r="D27" s="922"/>
      <c r="E27" s="923"/>
      <c r="F27" s="135">
        <f>C25</f>
        <v>0</v>
      </c>
      <c r="G27" s="821"/>
      <c r="H27" s="825"/>
      <c r="I27" s="823"/>
      <c r="J27" s="823"/>
      <c r="K27" s="824"/>
      <c r="L27" s="832"/>
      <c r="M27" s="833"/>
      <c r="N27" s="833"/>
      <c r="O27" s="834"/>
      <c r="P27" s="895" t="s">
        <v>152</v>
      </c>
      <c r="Q27" s="896"/>
      <c r="R27" s="897"/>
      <c r="S27" s="140" t="str">
        <f>IF(S25="","",VLOOKUP(S25,'シフト記号表（勤務時間帯）'!$C$6:$U$35,19,FALSE))</f>
        <v/>
      </c>
      <c r="T27" s="141" t="str">
        <f>IF(T25="","",VLOOKUP(T25,'シフト記号表（勤務時間帯）'!$C$6:$U$35,19,FALSE))</f>
        <v/>
      </c>
      <c r="U27" s="141" t="str">
        <f>IF(U25="","",VLOOKUP(U25,'シフト記号表（勤務時間帯）'!$C$6:$U$35,19,FALSE))</f>
        <v/>
      </c>
      <c r="V27" s="141" t="str">
        <f>IF(V25="","",VLOOKUP(V25,'シフト記号表（勤務時間帯）'!$C$6:$U$35,19,FALSE))</f>
        <v/>
      </c>
      <c r="W27" s="141" t="str">
        <f>IF(W25="","",VLOOKUP(W25,'シフト記号表（勤務時間帯）'!$C$6:$U$35,19,FALSE))</f>
        <v/>
      </c>
      <c r="X27" s="141" t="str">
        <f>IF(X25="","",VLOOKUP(X25,'シフト記号表（勤務時間帯）'!$C$6:$U$35,19,FALSE))</f>
        <v/>
      </c>
      <c r="Y27" s="142" t="str">
        <f>IF(Y25="","",VLOOKUP(Y25,'シフト記号表（勤務時間帯）'!$C$6:$U$35,19,FALSE))</f>
        <v/>
      </c>
      <c r="Z27" s="140" t="str">
        <f>IF(Z25="","",VLOOKUP(Z25,'シフト記号表（勤務時間帯）'!$C$6:$U$35,19,FALSE))</f>
        <v/>
      </c>
      <c r="AA27" s="141" t="str">
        <f>IF(AA25="","",VLOOKUP(AA25,'シフト記号表（勤務時間帯）'!$C$6:$U$35,19,FALSE))</f>
        <v/>
      </c>
      <c r="AB27" s="141" t="str">
        <f>IF(AB25="","",VLOOKUP(AB25,'シフト記号表（勤務時間帯）'!$C$6:$U$35,19,FALSE))</f>
        <v/>
      </c>
      <c r="AC27" s="141" t="str">
        <f>IF(AC25="","",VLOOKUP(AC25,'シフト記号表（勤務時間帯）'!$C$6:$U$35,19,FALSE))</f>
        <v/>
      </c>
      <c r="AD27" s="141" t="str">
        <f>IF(AD25="","",VLOOKUP(AD25,'シフト記号表（勤務時間帯）'!$C$6:$U$35,19,FALSE))</f>
        <v/>
      </c>
      <c r="AE27" s="141" t="str">
        <f>IF(AE25="","",VLOOKUP(AE25,'シフト記号表（勤務時間帯）'!$C$6:$U$35,19,FALSE))</f>
        <v/>
      </c>
      <c r="AF27" s="142" t="str">
        <f>IF(AF25="","",VLOOKUP(AF25,'シフト記号表（勤務時間帯）'!$C$6:$U$35,19,FALSE))</f>
        <v/>
      </c>
      <c r="AG27" s="140" t="str">
        <f>IF(AG25="","",VLOOKUP(AG25,'シフト記号表（勤務時間帯）'!$C$6:$U$35,19,FALSE))</f>
        <v/>
      </c>
      <c r="AH27" s="141" t="str">
        <f>IF(AH25="","",VLOOKUP(AH25,'シフト記号表（勤務時間帯）'!$C$6:$U$35,19,FALSE))</f>
        <v/>
      </c>
      <c r="AI27" s="141" t="str">
        <f>IF(AI25="","",VLOOKUP(AI25,'シフト記号表（勤務時間帯）'!$C$6:$U$35,19,FALSE))</f>
        <v/>
      </c>
      <c r="AJ27" s="141" t="str">
        <f>IF(AJ25="","",VLOOKUP(AJ25,'シフト記号表（勤務時間帯）'!$C$6:$U$35,19,FALSE))</f>
        <v/>
      </c>
      <c r="AK27" s="141" t="str">
        <f>IF(AK25="","",VLOOKUP(AK25,'シフト記号表（勤務時間帯）'!$C$6:$U$35,19,FALSE))</f>
        <v/>
      </c>
      <c r="AL27" s="141" t="str">
        <f>IF(AL25="","",VLOOKUP(AL25,'シフト記号表（勤務時間帯）'!$C$6:$U$35,19,FALSE))</f>
        <v/>
      </c>
      <c r="AM27" s="142" t="str">
        <f>IF(AM25="","",VLOOKUP(AM25,'シフト記号表（勤務時間帯）'!$C$6:$U$35,19,FALSE))</f>
        <v/>
      </c>
      <c r="AN27" s="140" t="str">
        <f>IF(AN25="","",VLOOKUP(AN25,'シフト記号表（勤務時間帯）'!$C$6:$U$35,19,FALSE))</f>
        <v/>
      </c>
      <c r="AO27" s="141" t="str">
        <f>IF(AO25="","",VLOOKUP(AO25,'シフト記号表（勤務時間帯）'!$C$6:$U$35,19,FALSE))</f>
        <v/>
      </c>
      <c r="AP27" s="141" t="str">
        <f>IF(AP25="","",VLOOKUP(AP25,'シフト記号表（勤務時間帯）'!$C$6:$U$35,19,FALSE))</f>
        <v/>
      </c>
      <c r="AQ27" s="141" t="str">
        <f>IF(AQ25="","",VLOOKUP(AQ25,'シフト記号表（勤務時間帯）'!$C$6:$U$35,19,FALSE))</f>
        <v/>
      </c>
      <c r="AR27" s="141" t="str">
        <f>IF(AR25="","",VLOOKUP(AR25,'シフト記号表（勤務時間帯）'!$C$6:$U$35,19,FALSE))</f>
        <v/>
      </c>
      <c r="AS27" s="141" t="str">
        <f>IF(AS25="","",VLOOKUP(AS25,'シフト記号表（勤務時間帯）'!$C$6:$U$35,19,FALSE))</f>
        <v/>
      </c>
      <c r="AT27" s="142" t="str">
        <f>IF(AT25="","",VLOOKUP(AT25,'シフト記号表（勤務時間帯）'!$C$6:$U$35,19,FALSE))</f>
        <v/>
      </c>
      <c r="AU27" s="140" t="str">
        <f>IF(AU25="","",VLOOKUP(AU25,'シフト記号表（勤務時間帯）'!$C$6:$U$35,19,FALSE))</f>
        <v/>
      </c>
      <c r="AV27" s="141" t="str">
        <f>IF(AV25="","",VLOOKUP(AV25,'シフト記号表（勤務時間帯）'!$C$6:$U$35,19,FALSE))</f>
        <v/>
      </c>
      <c r="AW27" s="141" t="str">
        <f>IF(AW25="","",VLOOKUP(AW25,'シフト記号表（勤務時間帯）'!$C$6:$U$35,19,FALSE))</f>
        <v/>
      </c>
      <c r="AX27" s="869">
        <f>IF($BB$3="４週",SUM(S27:AT27),IF($BB$3="暦月",SUM(S27:AW27),""))</f>
        <v>0</v>
      </c>
      <c r="AY27" s="870"/>
      <c r="AZ27" s="871">
        <f>IF($BB$3="４週",AX27/4,IF($BB$3="暦月",'地密通所（1枚版）'!AX27/('地密通所（1枚版）'!$BB$8/7),""))</f>
        <v>0</v>
      </c>
      <c r="BA27" s="872"/>
      <c r="BB27" s="892"/>
      <c r="BC27" s="893"/>
      <c r="BD27" s="893"/>
      <c r="BE27" s="893"/>
      <c r="BF27" s="894"/>
    </row>
    <row r="28" spans="2:58" ht="20.25" customHeight="1">
      <c r="B28" s="1036">
        <f>B25+1</f>
        <v>3</v>
      </c>
      <c r="C28" s="900"/>
      <c r="D28" s="901"/>
      <c r="E28" s="902"/>
      <c r="F28" s="143"/>
      <c r="G28" s="819"/>
      <c r="H28" s="822"/>
      <c r="I28" s="823"/>
      <c r="J28" s="823"/>
      <c r="K28" s="824"/>
      <c r="L28" s="826"/>
      <c r="M28" s="827"/>
      <c r="N28" s="827"/>
      <c r="O28" s="828"/>
      <c r="P28" s="835" t="s">
        <v>148</v>
      </c>
      <c r="Q28" s="836"/>
      <c r="R28" s="837"/>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3"/>
      <c r="AX28" s="850"/>
      <c r="AY28" s="851"/>
      <c r="AZ28" s="852"/>
      <c r="BA28" s="853"/>
      <c r="BB28" s="886"/>
      <c r="BC28" s="887"/>
      <c r="BD28" s="887"/>
      <c r="BE28" s="887"/>
      <c r="BF28" s="888"/>
    </row>
    <row r="29" spans="2:58" ht="20.25" customHeight="1">
      <c r="B29" s="1036"/>
      <c r="C29" s="903"/>
      <c r="D29" s="904"/>
      <c r="E29" s="905"/>
      <c r="F29" s="135"/>
      <c r="G29" s="820"/>
      <c r="H29" s="825"/>
      <c r="I29" s="823"/>
      <c r="J29" s="823"/>
      <c r="K29" s="824"/>
      <c r="L29" s="829"/>
      <c r="M29" s="830"/>
      <c r="N29" s="830"/>
      <c r="O29" s="831"/>
      <c r="P29" s="859" t="s">
        <v>151</v>
      </c>
      <c r="Q29" s="860"/>
      <c r="R29" s="861"/>
      <c r="S29" s="136" t="str">
        <f>IF(S28="","",VLOOKUP(S28,'シフト記号表（勤務時間帯）'!$C$6:$K$35,9,FALSE))</f>
        <v/>
      </c>
      <c r="T29" s="137" t="str">
        <f>IF(T28="","",VLOOKUP(T28,'シフト記号表（勤務時間帯）'!$C$6:$K$35,9,FALSE))</f>
        <v/>
      </c>
      <c r="U29" s="137" t="str">
        <f>IF(U28="","",VLOOKUP(U28,'シフト記号表（勤務時間帯）'!$C$6:$K$35,9,FALSE))</f>
        <v/>
      </c>
      <c r="V29" s="137" t="str">
        <f>IF(V28="","",VLOOKUP(V28,'シフト記号表（勤務時間帯）'!$C$6:$K$35,9,FALSE))</f>
        <v/>
      </c>
      <c r="W29" s="137" t="str">
        <f>IF(W28="","",VLOOKUP(W28,'シフト記号表（勤務時間帯）'!$C$6:$K$35,9,FALSE))</f>
        <v/>
      </c>
      <c r="X29" s="137" t="str">
        <f>IF(X28="","",VLOOKUP(X28,'シフト記号表（勤務時間帯）'!$C$6:$K$35,9,FALSE))</f>
        <v/>
      </c>
      <c r="Y29" s="138" t="str">
        <f>IF(Y28="","",VLOOKUP(Y28,'シフト記号表（勤務時間帯）'!$C$6:$K$35,9,FALSE))</f>
        <v/>
      </c>
      <c r="Z29" s="136" t="str">
        <f>IF(Z28="","",VLOOKUP(Z28,'シフト記号表（勤務時間帯）'!$C$6:$K$35,9,FALSE))</f>
        <v/>
      </c>
      <c r="AA29" s="137" t="str">
        <f>IF(AA28="","",VLOOKUP(AA28,'シフト記号表（勤務時間帯）'!$C$6:$K$35,9,FALSE))</f>
        <v/>
      </c>
      <c r="AB29" s="137" t="str">
        <f>IF(AB28="","",VLOOKUP(AB28,'シフト記号表（勤務時間帯）'!$C$6:$K$35,9,FALSE))</f>
        <v/>
      </c>
      <c r="AC29" s="137" t="str">
        <f>IF(AC28="","",VLOOKUP(AC28,'シフト記号表（勤務時間帯）'!$C$6:$K$35,9,FALSE))</f>
        <v/>
      </c>
      <c r="AD29" s="137" t="str">
        <f>IF(AD28="","",VLOOKUP(AD28,'シフト記号表（勤務時間帯）'!$C$6:$K$35,9,FALSE))</f>
        <v/>
      </c>
      <c r="AE29" s="137" t="str">
        <f>IF(AE28="","",VLOOKUP(AE28,'シフト記号表（勤務時間帯）'!$C$6:$K$35,9,FALSE))</f>
        <v/>
      </c>
      <c r="AF29" s="138" t="str">
        <f>IF(AF28="","",VLOOKUP(AF28,'シフト記号表（勤務時間帯）'!$C$6:$K$35,9,FALSE))</f>
        <v/>
      </c>
      <c r="AG29" s="136" t="str">
        <f>IF(AG28="","",VLOOKUP(AG28,'シフト記号表（勤務時間帯）'!$C$6:$K$35,9,FALSE))</f>
        <v/>
      </c>
      <c r="AH29" s="137" t="str">
        <f>IF(AH28="","",VLOOKUP(AH28,'シフト記号表（勤務時間帯）'!$C$6:$K$35,9,FALSE))</f>
        <v/>
      </c>
      <c r="AI29" s="137" t="str">
        <f>IF(AI28="","",VLOOKUP(AI28,'シフト記号表（勤務時間帯）'!$C$6:$K$35,9,FALSE))</f>
        <v/>
      </c>
      <c r="AJ29" s="137" t="str">
        <f>IF(AJ28="","",VLOOKUP(AJ28,'シフト記号表（勤務時間帯）'!$C$6:$K$35,9,FALSE))</f>
        <v/>
      </c>
      <c r="AK29" s="137" t="str">
        <f>IF(AK28="","",VLOOKUP(AK28,'シフト記号表（勤務時間帯）'!$C$6:$K$35,9,FALSE))</f>
        <v/>
      </c>
      <c r="AL29" s="137" t="str">
        <f>IF(AL28="","",VLOOKUP(AL28,'シフト記号表（勤務時間帯）'!$C$6:$K$35,9,FALSE))</f>
        <v/>
      </c>
      <c r="AM29" s="138" t="str">
        <f>IF(AM28="","",VLOOKUP(AM28,'シフト記号表（勤務時間帯）'!$C$6:$K$35,9,FALSE))</f>
        <v/>
      </c>
      <c r="AN29" s="136" t="str">
        <f>IF(AN28="","",VLOOKUP(AN28,'シフト記号表（勤務時間帯）'!$C$6:$K$35,9,FALSE))</f>
        <v/>
      </c>
      <c r="AO29" s="137" t="str">
        <f>IF(AO28="","",VLOOKUP(AO28,'シフト記号表（勤務時間帯）'!$C$6:$K$35,9,FALSE))</f>
        <v/>
      </c>
      <c r="AP29" s="137" t="str">
        <f>IF(AP28="","",VLOOKUP(AP28,'シフト記号表（勤務時間帯）'!$C$6:$K$35,9,FALSE))</f>
        <v/>
      </c>
      <c r="AQ29" s="137" t="str">
        <f>IF(AQ28="","",VLOOKUP(AQ28,'シフト記号表（勤務時間帯）'!$C$6:$K$35,9,FALSE))</f>
        <v/>
      </c>
      <c r="AR29" s="137" t="str">
        <f>IF(AR28="","",VLOOKUP(AR28,'シフト記号表（勤務時間帯）'!$C$6:$K$35,9,FALSE))</f>
        <v/>
      </c>
      <c r="AS29" s="137" t="str">
        <f>IF(AS28="","",VLOOKUP(AS28,'シフト記号表（勤務時間帯）'!$C$6:$K$35,9,FALSE))</f>
        <v/>
      </c>
      <c r="AT29" s="138" t="str">
        <f>IF(AT28="","",VLOOKUP(AT28,'シフト記号表（勤務時間帯）'!$C$6:$K$35,9,FALSE))</f>
        <v/>
      </c>
      <c r="AU29" s="136" t="str">
        <f>IF(AU28="","",VLOOKUP(AU28,'シフト記号表（勤務時間帯）'!$C$6:$K$35,9,FALSE))</f>
        <v/>
      </c>
      <c r="AV29" s="137" t="str">
        <f>IF(AV28="","",VLOOKUP(AV28,'シフト記号表（勤務時間帯）'!$C$6:$K$35,9,FALSE))</f>
        <v/>
      </c>
      <c r="AW29" s="137" t="str">
        <f>IF(AW28="","",VLOOKUP(AW28,'シフト記号表（勤務時間帯）'!$C$6:$K$35,9,FALSE))</f>
        <v/>
      </c>
      <c r="AX29" s="862">
        <f>IF($BB$3="４週",SUM(S29:AT29),IF($BB$3="暦月",SUM(S29:AW29),""))</f>
        <v>0</v>
      </c>
      <c r="AY29" s="863"/>
      <c r="AZ29" s="864">
        <f>IF($BB$3="４週",AX29/4,IF($BB$3="暦月",'地密通所（1枚版）'!AX29/('地密通所（1枚版）'!$BB$8/7),""))</f>
        <v>0</v>
      </c>
      <c r="BA29" s="865"/>
      <c r="BB29" s="889"/>
      <c r="BC29" s="890"/>
      <c r="BD29" s="890"/>
      <c r="BE29" s="890"/>
      <c r="BF29" s="891"/>
    </row>
    <row r="30" spans="2:58" ht="20.25" customHeight="1">
      <c r="B30" s="1036"/>
      <c r="C30" s="906"/>
      <c r="D30" s="907"/>
      <c r="E30" s="908"/>
      <c r="F30" s="135">
        <f>C28</f>
        <v>0</v>
      </c>
      <c r="G30" s="821"/>
      <c r="H30" s="825"/>
      <c r="I30" s="823"/>
      <c r="J30" s="823"/>
      <c r="K30" s="824"/>
      <c r="L30" s="832"/>
      <c r="M30" s="833"/>
      <c r="N30" s="833"/>
      <c r="O30" s="834"/>
      <c r="P30" s="895" t="s">
        <v>152</v>
      </c>
      <c r="Q30" s="896"/>
      <c r="R30" s="897"/>
      <c r="S30" s="140" t="str">
        <f>IF(S28="","",VLOOKUP(S28,'シフト記号表（勤務時間帯）'!$C$6:$U$35,19,FALSE))</f>
        <v/>
      </c>
      <c r="T30" s="141" t="str">
        <f>IF(T28="","",VLOOKUP(T28,'シフト記号表（勤務時間帯）'!$C$6:$U$35,19,FALSE))</f>
        <v/>
      </c>
      <c r="U30" s="141" t="str">
        <f>IF(U28="","",VLOOKUP(U28,'シフト記号表（勤務時間帯）'!$C$6:$U$35,19,FALSE))</f>
        <v/>
      </c>
      <c r="V30" s="141" t="str">
        <f>IF(V28="","",VLOOKUP(V28,'シフト記号表（勤務時間帯）'!$C$6:$U$35,19,FALSE))</f>
        <v/>
      </c>
      <c r="W30" s="141" t="str">
        <f>IF(W28="","",VLOOKUP(W28,'シフト記号表（勤務時間帯）'!$C$6:$U$35,19,FALSE))</f>
        <v/>
      </c>
      <c r="X30" s="141" t="str">
        <f>IF(X28="","",VLOOKUP(X28,'シフト記号表（勤務時間帯）'!$C$6:$U$35,19,FALSE))</f>
        <v/>
      </c>
      <c r="Y30" s="142" t="str">
        <f>IF(Y28="","",VLOOKUP(Y28,'シフト記号表（勤務時間帯）'!$C$6:$U$35,19,FALSE))</f>
        <v/>
      </c>
      <c r="Z30" s="140" t="str">
        <f>IF(Z28="","",VLOOKUP(Z28,'シフト記号表（勤務時間帯）'!$C$6:$U$35,19,FALSE))</f>
        <v/>
      </c>
      <c r="AA30" s="141" t="str">
        <f>IF(AA28="","",VLOOKUP(AA28,'シフト記号表（勤務時間帯）'!$C$6:$U$35,19,FALSE))</f>
        <v/>
      </c>
      <c r="AB30" s="141" t="str">
        <f>IF(AB28="","",VLOOKUP(AB28,'シフト記号表（勤務時間帯）'!$C$6:$U$35,19,FALSE))</f>
        <v/>
      </c>
      <c r="AC30" s="141" t="str">
        <f>IF(AC28="","",VLOOKUP(AC28,'シフト記号表（勤務時間帯）'!$C$6:$U$35,19,FALSE))</f>
        <v/>
      </c>
      <c r="AD30" s="141" t="str">
        <f>IF(AD28="","",VLOOKUP(AD28,'シフト記号表（勤務時間帯）'!$C$6:$U$35,19,FALSE))</f>
        <v/>
      </c>
      <c r="AE30" s="141" t="str">
        <f>IF(AE28="","",VLOOKUP(AE28,'シフト記号表（勤務時間帯）'!$C$6:$U$35,19,FALSE))</f>
        <v/>
      </c>
      <c r="AF30" s="142" t="str">
        <f>IF(AF28="","",VLOOKUP(AF28,'シフト記号表（勤務時間帯）'!$C$6:$U$35,19,FALSE))</f>
        <v/>
      </c>
      <c r="AG30" s="140" t="str">
        <f>IF(AG28="","",VLOOKUP(AG28,'シフト記号表（勤務時間帯）'!$C$6:$U$35,19,FALSE))</f>
        <v/>
      </c>
      <c r="AH30" s="141" t="str">
        <f>IF(AH28="","",VLOOKUP(AH28,'シフト記号表（勤務時間帯）'!$C$6:$U$35,19,FALSE))</f>
        <v/>
      </c>
      <c r="AI30" s="141" t="str">
        <f>IF(AI28="","",VLOOKUP(AI28,'シフト記号表（勤務時間帯）'!$C$6:$U$35,19,FALSE))</f>
        <v/>
      </c>
      <c r="AJ30" s="141" t="str">
        <f>IF(AJ28="","",VLOOKUP(AJ28,'シフト記号表（勤務時間帯）'!$C$6:$U$35,19,FALSE))</f>
        <v/>
      </c>
      <c r="AK30" s="141" t="str">
        <f>IF(AK28="","",VLOOKUP(AK28,'シフト記号表（勤務時間帯）'!$C$6:$U$35,19,FALSE))</f>
        <v/>
      </c>
      <c r="AL30" s="141" t="str">
        <f>IF(AL28="","",VLOOKUP(AL28,'シフト記号表（勤務時間帯）'!$C$6:$U$35,19,FALSE))</f>
        <v/>
      </c>
      <c r="AM30" s="142" t="str">
        <f>IF(AM28="","",VLOOKUP(AM28,'シフト記号表（勤務時間帯）'!$C$6:$U$35,19,FALSE))</f>
        <v/>
      </c>
      <c r="AN30" s="140" t="str">
        <f>IF(AN28="","",VLOOKUP(AN28,'シフト記号表（勤務時間帯）'!$C$6:$U$35,19,FALSE))</f>
        <v/>
      </c>
      <c r="AO30" s="141" t="str">
        <f>IF(AO28="","",VLOOKUP(AO28,'シフト記号表（勤務時間帯）'!$C$6:$U$35,19,FALSE))</f>
        <v/>
      </c>
      <c r="AP30" s="141" t="str">
        <f>IF(AP28="","",VLOOKUP(AP28,'シフト記号表（勤務時間帯）'!$C$6:$U$35,19,FALSE))</f>
        <v/>
      </c>
      <c r="AQ30" s="141" t="str">
        <f>IF(AQ28="","",VLOOKUP(AQ28,'シフト記号表（勤務時間帯）'!$C$6:$U$35,19,FALSE))</f>
        <v/>
      </c>
      <c r="AR30" s="141" t="str">
        <f>IF(AR28="","",VLOOKUP(AR28,'シフト記号表（勤務時間帯）'!$C$6:$U$35,19,FALSE))</f>
        <v/>
      </c>
      <c r="AS30" s="141" t="str">
        <f>IF(AS28="","",VLOOKUP(AS28,'シフト記号表（勤務時間帯）'!$C$6:$U$35,19,FALSE))</f>
        <v/>
      </c>
      <c r="AT30" s="142" t="str">
        <f>IF(AT28="","",VLOOKUP(AT28,'シフト記号表（勤務時間帯）'!$C$6:$U$35,19,FALSE))</f>
        <v/>
      </c>
      <c r="AU30" s="140" t="str">
        <f>IF(AU28="","",VLOOKUP(AU28,'シフト記号表（勤務時間帯）'!$C$6:$U$35,19,FALSE))</f>
        <v/>
      </c>
      <c r="AV30" s="141" t="str">
        <f>IF(AV28="","",VLOOKUP(AV28,'シフト記号表（勤務時間帯）'!$C$6:$U$35,19,FALSE))</f>
        <v/>
      </c>
      <c r="AW30" s="141" t="str">
        <f>IF(AW28="","",VLOOKUP(AW28,'シフト記号表（勤務時間帯）'!$C$6:$U$35,19,FALSE))</f>
        <v/>
      </c>
      <c r="AX30" s="869">
        <f>IF($BB$3="４週",SUM(S30:AT30),IF($BB$3="暦月",SUM(S30:AW30),""))</f>
        <v>0</v>
      </c>
      <c r="AY30" s="870"/>
      <c r="AZ30" s="871">
        <f>IF($BB$3="４週",AX30/4,IF($BB$3="暦月",'地密通所（1枚版）'!AX30/('地密通所（1枚版）'!$BB$8/7),""))</f>
        <v>0</v>
      </c>
      <c r="BA30" s="872"/>
      <c r="BB30" s="892"/>
      <c r="BC30" s="893"/>
      <c r="BD30" s="893"/>
      <c r="BE30" s="893"/>
      <c r="BF30" s="894"/>
    </row>
    <row r="31" spans="2:58" ht="20.25" customHeight="1">
      <c r="B31" s="1036">
        <f>B28+1</f>
        <v>4</v>
      </c>
      <c r="C31" s="900"/>
      <c r="D31" s="901"/>
      <c r="E31" s="902"/>
      <c r="F31" s="143"/>
      <c r="G31" s="819"/>
      <c r="H31" s="822"/>
      <c r="I31" s="823"/>
      <c r="J31" s="823"/>
      <c r="K31" s="824"/>
      <c r="L31" s="826"/>
      <c r="M31" s="827"/>
      <c r="N31" s="827"/>
      <c r="O31" s="828"/>
      <c r="P31" s="835" t="s">
        <v>148</v>
      </c>
      <c r="Q31" s="836"/>
      <c r="R31" s="837"/>
      <c r="S31" s="132"/>
      <c r="T31" s="133"/>
      <c r="U31" s="133"/>
      <c r="V31" s="133"/>
      <c r="W31" s="133"/>
      <c r="X31" s="133"/>
      <c r="Y31" s="134"/>
      <c r="Z31" s="132"/>
      <c r="AA31" s="133"/>
      <c r="AB31" s="133"/>
      <c r="AC31" s="133"/>
      <c r="AD31" s="133"/>
      <c r="AE31" s="133"/>
      <c r="AF31" s="134"/>
      <c r="AG31" s="132"/>
      <c r="AH31" s="133"/>
      <c r="AI31" s="133"/>
      <c r="AJ31" s="133"/>
      <c r="AK31" s="133"/>
      <c r="AL31" s="133"/>
      <c r="AM31" s="134"/>
      <c r="AN31" s="132"/>
      <c r="AO31" s="133"/>
      <c r="AP31" s="133"/>
      <c r="AQ31" s="133"/>
      <c r="AR31" s="133"/>
      <c r="AS31" s="133"/>
      <c r="AT31" s="134"/>
      <c r="AU31" s="132"/>
      <c r="AV31" s="133"/>
      <c r="AW31" s="133"/>
      <c r="AX31" s="850"/>
      <c r="AY31" s="851"/>
      <c r="AZ31" s="852"/>
      <c r="BA31" s="853"/>
      <c r="BB31" s="886"/>
      <c r="BC31" s="887"/>
      <c r="BD31" s="887"/>
      <c r="BE31" s="887"/>
      <c r="BF31" s="888"/>
    </row>
    <row r="32" spans="2:58" ht="20.25" customHeight="1">
      <c r="B32" s="1036"/>
      <c r="C32" s="903"/>
      <c r="D32" s="904"/>
      <c r="E32" s="905"/>
      <c r="F32" s="135"/>
      <c r="G32" s="820"/>
      <c r="H32" s="825"/>
      <c r="I32" s="823"/>
      <c r="J32" s="823"/>
      <c r="K32" s="824"/>
      <c r="L32" s="829"/>
      <c r="M32" s="830"/>
      <c r="N32" s="830"/>
      <c r="O32" s="831"/>
      <c r="P32" s="859" t="s">
        <v>151</v>
      </c>
      <c r="Q32" s="860"/>
      <c r="R32" s="861"/>
      <c r="S32" s="136" t="str">
        <f>IF(S31="","",VLOOKUP(S31,'シフト記号表（勤務時間帯）'!$C$6:$K$35,9,FALSE))</f>
        <v/>
      </c>
      <c r="T32" s="137" t="str">
        <f>IF(T31="","",VLOOKUP(T31,'シフト記号表（勤務時間帯）'!$C$6:$K$35,9,FALSE))</f>
        <v/>
      </c>
      <c r="U32" s="137" t="str">
        <f>IF(U31="","",VLOOKUP(U31,'シフト記号表（勤務時間帯）'!$C$6:$K$35,9,FALSE))</f>
        <v/>
      </c>
      <c r="V32" s="137" t="str">
        <f>IF(V31="","",VLOOKUP(V31,'シフト記号表（勤務時間帯）'!$C$6:$K$35,9,FALSE))</f>
        <v/>
      </c>
      <c r="W32" s="137" t="str">
        <f>IF(W31="","",VLOOKUP(W31,'シフト記号表（勤務時間帯）'!$C$6:$K$35,9,FALSE))</f>
        <v/>
      </c>
      <c r="X32" s="137" t="str">
        <f>IF(X31="","",VLOOKUP(X31,'シフト記号表（勤務時間帯）'!$C$6:$K$35,9,FALSE))</f>
        <v/>
      </c>
      <c r="Y32" s="138" t="str">
        <f>IF(Y31="","",VLOOKUP(Y31,'シフト記号表（勤務時間帯）'!$C$6:$K$35,9,FALSE))</f>
        <v/>
      </c>
      <c r="Z32" s="136" t="str">
        <f>IF(Z31="","",VLOOKUP(Z31,'シフト記号表（勤務時間帯）'!$C$6:$K$35,9,FALSE))</f>
        <v/>
      </c>
      <c r="AA32" s="137" t="str">
        <f>IF(AA31="","",VLOOKUP(AA31,'シフト記号表（勤務時間帯）'!$C$6:$K$35,9,FALSE))</f>
        <v/>
      </c>
      <c r="AB32" s="137" t="str">
        <f>IF(AB31="","",VLOOKUP(AB31,'シフト記号表（勤務時間帯）'!$C$6:$K$35,9,FALSE))</f>
        <v/>
      </c>
      <c r="AC32" s="137" t="str">
        <f>IF(AC31="","",VLOOKUP(AC31,'シフト記号表（勤務時間帯）'!$C$6:$K$35,9,FALSE))</f>
        <v/>
      </c>
      <c r="AD32" s="137" t="str">
        <f>IF(AD31="","",VLOOKUP(AD31,'シフト記号表（勤務時間帯）'!$C$6:$K$35,9,FALSE))</f>
        <v/>
      </c>
      <c r="AE32" s="137" t="str">
        <f>IF(AE31="","",VLOOKUP(AE31,'シフト記号表（勤務時間帯）'!$C$6:$K$35,9,FALSE))</f>
        <v/>
      </c>
      <c r="AF32" s="138" t="str">
        <f>IF(AF31="","",VLOOKUP(AF31,'シフト記号表（勤務時間帯）'!$C$6:$K$35,9,FALSE))</f>
        <v/>
      </c>
      <c r="AG32" s="136" t="str">
        <f>IF(AG31="","",VLOOKUP(AG31,'シフト記号表（勤務時間帯）'!$C$6:$K$35,9,FALSE))</f>
        <v/>
      </c>
      <c r="AH32" s="137" t="str">
        <f>IF(AH31="","",VLOOKUP(AH31,'シフト記号表（勤務時間帯）'!$C$6:$K$35,9,FALSE))</f>
        <v/>
      </c>
      <c r="AI32" s="137" t="str">
        <f>IF(AI31="","",VLOOKUP(AI31,'シフト記号表（勤務時間帯）'!$C$6:$K$35,9,FALSE))</f>
        <v/>
      </c>
      <c r="AJ32" s="137" t="str">
        <f>IF(AJ31="","",VLOOKUP(AJ31,'シフト記号表（勤務時間帯）'!$C$6:$K$35,9,FALSE))</f>
        <v/>
      </c>
      <c r="AK32" s="137" t="str">
        <f>IF(AK31="","",VLOOKUP(AK31,'シフト記号表（勤務時間帯）'!$C$6:$K$35,9,FALSE))</f>
        <v/>
      </c>
      <c r="AL32" s="137" t="str">
        <f>IF(AL31="","",VLOOKUP(AL31,'シフト記号表（勤務時間帯）'!$C$6:$K$35,9,FALSE))</f>
        <v/>
      </c>
      <c r="AM32" s="138" t="str">
        <f>IF(AM31="","",VLOOKUP(AM31,'シフト記号表（勤務時間帯）'!$C$6:$K$35,9,FALSE))</f>
        <v/>
      </c>
      <c r="AN32" s="136" t="str">
        <f>IF(AN31="","",VLOOKUP(AN31,'シフト記号表（勤務時間帯）'!$C$6:$K$35,9,FALSE))</f>
        <v/>
      </c>
      <c r="AO32" s="137" t="str">
        <f>IF(AO31="","",VLOOKUP(AO31,'シフト記号表（勤務時間帯）'!$C$6:$K$35,9,FALSE))</f>
        <v/>
      </c>
      <c r="AP32" s="137" t="str">
        <f>IF(AP31="","",VLOOKUP(AP31,'シフト記号表（勤務時間帯）'!$C$6:$K$35,9,FALSE))</f>
        <v/>
      </c>
      <c r="AQ32" s="137" t="str">
        <f>IF(AQ31="","",VLOOKUP(AQ31,'シフト記号表（勤務時間帯）'!$C$6:$K$35,9,FALSE))</f>
        <v/>
      </c>
      <c r="AR32" s="137" t="str">
        <f>IF(AR31="","",VLOOKUP(AR31,'シフト記号表（勤務時間帯）'!$C$6:$K$35,9,FALSE))</f>
        <v/>
      </c>
      <c r="AS32" s="137" t="str">
        <f>IF(AS31="","",VLOOKUP(AS31,'シフト記号表（勤務時間帯）'!$C$6:$K$35,9,FALSE))</f>
        <v/>
      </c>
      <c r="AT32" s="138" t="str">
        <f>IF(AT31="","",VLOOKUP(AT31,'シフト記号表（勤務時間帯）'!$C$6:$K$35,9,FALSE))</f>
        <v/>
      </c>
      <c r="AU32" s="136" t="str">
        <f>IF(AU31="","",VLOOKUP(AU31,'シフト記号表（勤務時間帯）'!$C$6:$K$35,9,FALSE))</f>
        <v/>
      </c>
      <c r="AV32" s="137" t="str">
        <f>IF(AV31="","",VLOOKUP(AV31,'シフト記号表（勤務時間帯）'!$C$6:$K$35,9,FALSE))</f>
        <v/>
      </c>
      <c r="AW32" s="137" t="str">
        <f>IF(AW31="","",VLOOKUP(AW31,'シフト記号表（勤務時間帯）'!$C$6:$K$35,9,FALSE))</f>
        <v/>
      </c>
      <c r="AX32" s="862">
        <f>IF($BB$3="４週",SUM(S32:AT32),IF($BB$3="暦月",SUM(S32:AW32),""))</f>
        <v>0</v>
      </c>
      <c r="AY32" s="863"/>
      <c r="AZ32" s="864">
        <f>IF($BB$3="４週",AX32/4,IF($BB$3="暦月",'地密通所（1枚版）'!AX32/('地密通所（1枚版）'!$BB$8/7),""))</f>
        <v>0</v>
      </c>
      <c r="BA32" s="865"/>
      <c r="BB32" s="889"/>
      <c r="BC32" s="890"/>
      <c r="BD32" s="890"/>
      <c r="BE32" s="890"/>
      <c r="BF32" s="891"/>
    </row>
    <row r="33" spans="2:58" ht="20.25" customHeight="1">
      <c r="B33" s="1036"/>
      <c r="C33" s="906"/>
      <c r="D33" s="907"/>
      <c r="E33" s="908"/>
      <c r="F33" s="135">
        <f>C31</f>
        <v>0</v>
      </c>
      <c r="G33" s="821"/>
      <c r="H33" s="825"/>
      <c r="I33" s="823"/>
      <c r="J33" s="823"/>
      <c r="K33" s="824"/>
      <c r="L33" s="832"/>
      <c r="M33" s="833"/>
      <c r="N33" s="833"/>
      <c r="O33" s="834"/>
      <c r="P33" s="895" t="s">
        <v>152</v>
      </c>
      <c r="Q33" s="896"/>
      <c r="R33" s="897"/>
      <c r="S33" s="140" t="str">
        <f>IF(S31="","",VLOOKUP(S31,'シフト記号表（勤務時間帯）'!$C$6:$U$35,19,FALSE))</f>
        <v/>
      </c>
      <c r="T33" s="141" t="str">
        <f>IF(T31="","",VLOOKUP(T31,'シフト記号表（勤務時間帯）'!$C$6:$U$35,19,FALSE))</f>
        <v/>
      </c>
      <c r="U33" s="141" t="str">
        <f>IF(U31="","",VLOOKUP(U31,'シフト記号表（勤務時間帯）'!$C$6:$U$35,19,FALSE))</f>
        <v/>
      </c>
      <c r="V33" s="141" t="str">
        <f>IF(V31="","",VLOOKUP(V31,'シフト記号表（勤務時間帯）'!$C$6:$U$35,19,FALSE))</f>
        <v/>
      </c>
      <c r="W33" s="141" t="str">
        <f>IF(W31="","",VLOOKUP(W31,'シフト記号表（勤務時間帯）'!$C$6:$U$35,19,FALSE))</f>
        <v/>
      </c>
      <c r="X33" s="141" t="str">
        <f>IF(X31="","",VLOOKUP(X31,'シフト記号表（勤務時間帯）'!$C$6:$U$35,19,FALSE))</f>
        <v/>
      </c>
      <c r="Y33" s="142" t="str">
        <f>IF(Y31="","",VLOOKUP(Y31,'シフト記号表（勤務時間帯）'!$C$6:$U$35,19,FALSE))</f>
        <v/>
      </c>
      <c r="Z33" s="140" t="str">
        <f>IF(Z31="","",VLOOKUP(Z31,'シフト記号表（勤務時間帯）'!$C$6:$U$35,19,FALSE))</f>
        <v/>
      </c>
      <c r="AA33" s="141" t="str">
        <f>IF(AA31="","",VLOOKUP(AA31,'シフト記号表（勤務時間帯）'!$C$6:$U$35,19,FALSE))</f>
        <v/>
      </c>
      <c r="AB33" s="141" t="str">
        <f>IF(AB31="","",VLOOKUP(AB31,'シフト記号表（勤務時間帯）'!$C$6:$U$35,19,FALSE))</f>
        <v/>
      </c>
      <c r="AC33" s="141" t="str">
        <f>IF(AC31="","",VLOOKUP(AC31,'シフト記号表（勤務時間帯）'!$C$6:$U$35,19,FALSE))</f>
        <v/>
      </c>
      <c r="AD33" s="141" t="str">
        <f>IF(AD31="","",VLOOKUP(AD31,'シフト記号表（勤務時間帯）'!$C$6:$U$35,19,FALSE))</f>
        <v/>
      </c>
      <c r="AE33" s="141" t="str">
        <f>IF(AE31="","",VLOOKUP(AE31,'シフト記号表（勤務時間帯）'!$C$6:$U$35,19,FALSE))</f>
        <v/>
      </c>
      <c r="AF33" s="142" t="str">
        <f>IF(AF31="","",VLOOKUP(AF31,'シフト記号表（勤務時間帯）'!$C$6:$U$35,19,FALSE))</f>
        <v/>
      </c>
      <c r="AG33" s="140" t="str">
        <f>IF(AG31="","",VLOOKUP(AG31,'シフト記号表（勤務時間帯）'!$C$6:$U$35,19,FALSE))</f>
        <v/>
      </c>
      <c r="AH33" s="141" t="str">
        <f>IF(AH31="","",VLOOKUP(AH31,'シフト記号表（勤務時間帯）'!$C$6:$U$35,19,FALSE))</f>
        <v/>
      </c>
      <c r="AI33" s="141" t="str">
        <f>IF(AI31="","",VLOOKUP(AI31,'シフト記号表（勤務時間帯）'!$C$6:$U$35,19,FALSE))</f>
        <v/>
      </c>
      <c r="AJ33" s="141" t="str">
        <f>IF(AJ31="","",VLOOKUP(AJ31,'シフト記号表（勤務時間帯）'!$C$6:$U$35,19,FALSE))</f>
        <v/>
      </c>
      <c r="AK33" s="141" t="str">
        <f>IF(AK31="","",VLOOKUP(AK31,'シフト記号表（勤務時間帯）'!$C$6:$U$35,19,FALSE))</f>
        <v/>
      </c>
      <c r="AL33" s="141" t="str">
        <f>IF(AL31="","",VLOOKUP(AL31,'シフト記号表（勤務時間帯）'!$C$6:$U$35,19,FALSE))</f>
        <v/>
      </c>
      <c r="AM33" s="142" t="str">
        <f>IF(AM31="","",VLOOKUP(AM31,'シフト記号表（勤務時間帯）'!$C$6:$U$35,19,FALSE))</f>
        <v/>
      </c>
      <c r="AN33" s="140" t="str">
        <f>IF(AN31="","",VLOOKUP(AN31,'シフト記号表（勤務時間帯）'!$C$6:$U$35,19,FALSE))</f>
        <v/>
      </c>
      <c r="AO33" s="141" t="str">
        <f>IF(AO31="","",VLOOKUP(AO31,'シフト記号表（勤務時間帯）'!$C$6:$U$35,19,FALSE))</f>
        <v/>
      </c>
      <c r="AP33" s="141" t="str">
        <f>IF(AP31="","",VLOOKUP(AP31,'シフト記号表（勤務時間帯）'!$C$6:$U$35,19,FALSE))</f>
        <v/>
      </c>
      <c r="AQ33" s="141" t="str">
        <f>IF(AQ31="","",VLOOKUP(AQ31,'シフト記号表（勤務時間帯）'!$C$6:$U$35,19,FALSE))</f>
        <v/>
      </c>
      <c r="AR33" s="141" t="str">
        <f>IF(AR31="","",VLOOKUP(AR31,'シフト記号表（勤務時間帯）'!$C$6:$U$35,19,FALSE))</f>
        <v/>
      </c>
      <c r="AS33" s="141" t="str">
        <f>IF(AS31="","",VLOOKUP(AS31,'シフト記号表（勤務時間帯）'!$C$6:$U$35,19,FALSE))</f>
        <v/>
      </c>
      <c r="AT33" s="142" t="str">
        <f>IF(AT31="","",VLOOKUP(AT31,'シフト記号表（勤務時間帯）'!$C$6:$U$35,19,FALSE))</f>
        <v/>
      </c>
      <c r="AU33" s="140" t="str">
        <f>IF(AU31="","",VLOOKUP(AU31,'シフト記号表（勤務時間帯）'!$C$6:$U$35,19,FALSE))</f>
        <v/>
      </c>
      <c r="AV33" s="141" t="str">
        <f>IF(AV31="","",VLOOKUP(AV31,'シフト記号表（勤務時間帯）'!$C$6:$U$35,19,FALSE))</f>
        <v/>
      </c>
      <c r="AW33" s="141" t="str">
        <f>IF(AW31="","",VLOOKUP(AW31,'シフト記号表（勤務時間帯）'!$C$6:$U$35,19,FALSE))</f>
        <v/>
      </c>
      <c r="AX33" s="869">
        <f>IF($BB$3="４週",SUM(S33:AT33),IF($BB$3="暦月",SUM(S33:AW33),""))</f>
        <v>0</v>
      </c>
      <c r="AY33" s="870"/>
      <c r="AZ33" s="871">
        <f>IF($BB$3="４週",AX33/4,IF($BB$3="暦月",'地密通所（1枚版）'!AX33/('地密通所（1枚版）'!$BB$8/7),""))</f>
        <v>0</v>
      </c>
      <c r="BA33" s="872"/>
      <c r="BB33" s="892"/>
      <c r="BC33" s="893"/>
      <c r="BD33" s="893"/>
      <c r="BE33" s="893"/>
      <c r="BF33" s="894"/>
    </row>
    <row r="34" spans="2:58" ht="20.25" customHeight="1">
      <c r="B34" s="1036">
        <f>B31+1</f>
        <v>5</v>
      </c>
      <c r="C34" s="900"/>
      <c r="D34" s="901"/>
      <c r="E34" s="902"/>
      <c r="F34" s="143"/>
      <c r="G34" s="819"/>
      <c r="H34" s="822"/>
      <c r="I34" s="823"/>
      <c r="J34" s="823"/>
      <c r="K34" s="824"/>
      <c r="L34" s="826"/>
      <c r="M34" s="827"/>
      <c r="N34" s="827"/>
      <c r="O34" s="828"/>
      <c r="P34" s="835" t="s">
        <v>148</v>
      </c>
      <c r="Q34" s="836"/>
      <c r="R34" s="837"/>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3"/>
      <c r="AX34" s="850"/>
      <c r="AY34" s="851"/>
      <c r="AZ34" s="852"/>
      <c r="BA34" s="853"/>
      <c r="BB34" s="886"/>
      <c r="BC34" s="887"/>
      <c r="BD34" s="887"/>
      <c r="BE34" s="887"/>
      <c r="BF34" s="888"/>
    </row>
    <row r="35" spans="2:58" ht="20.25" customHeight="1">
      <c r="B35" s="1036"/>
      <c r="C35" s="903"/>
      <c r="D35" s="904"/>
      <c r="E35" s="905"/>
      <c r="F35" s="135"/>
      <c r="G35" s="820"/>
      <c r="H35" s="825"/>
      <c r="I35" s="823"/>
      <c r="J35" s="823"/>
      <c r="K35" s="824"/>
      <c r="L35" s="829"/>
      <c r="M35" s="830"/>
      <c r="N35" s="830"/>
      <c r="O35" s="831"/>
      <c r="P35" s="859" t="s">
        <v>151</v>
      </c>
      <c r="Q35" s="860"/>
      <c r="R35" s="861"/>
      <c r="S35" s="136" t="str">
        <f>IF(S34="","",VLOOKUP(S34,'シフト記号表（勤務時間帯）'!$C$6:$K$35,9,FALSE))</f>
        <v/>
      </c>
      <c r="T35" s="137" t="str">
        <f>IF(T34="","",VLOOKUP(T34,'シフト記号表（勤務時間帯）'!$C$6:$K$35,9,FALSE))</f>
        <v/>
      </c>
      <c r="U35" s="137" t="str">
        <f>IF(U34="","",VLOOKUP(U34,'シフト記号表（勤務時間帯）'!$C$6:$K$35,9,FALSE))</f>
        <v/>
      </c>
      <c r="V35" s="137" t="str">
        <f>IF(V34="","",VLOOKUP(V34,'シフト記号表（勤務時間帯）'!$C$6:$K$35,9,FALSE))</f>
        <v/>
      </c>
      <c r="W35" s="137" t="str">
        <f>IF(W34="","",VLOOKUP(W34,'シフト記号表（勤務時間帯）'!$C$6:$K$35,9,FALSE))</f>
        <v/>
      </c>
      <c r="X35" s="137" t="str">
        <f>IF(X34="","",VLOOKUP(X34,'シフト記号表（勤務時間帯）'!$C$6:$K$35,9,FALSE))</f>
        <v/>
      </c>
      <c r="Y35" s="138" t="str">
        <f>IF(Y34="","",VLOOKUP(Y34,'シフト記号表（勤務時間帯）'!$C$6:$K$35,9,FALSE))</f>
        <v/>
      </c>
      <c r="Z35" s="136" t="str">
        <f>IF(Z34="","",VLOOKUP(Z34,'シフト記号表（勤務時間帯）'!$C$6:$K$35,9,FALSE))</f>
        <v/>
      </c>
      <c r="AA35" s="137" t="str">
        <f>IF(AA34="","",VLOOKUP(AA34,'シフト記号表（勤務時間帯）'!$C$6:$K$35,9,FALSE))</f>
        <v/>
      </c>
      <c r="AB35" s="137" t="str">
        <f>IF(AB34="","",VLOOKUP(AB34,'シフト記号表（勤務時間帯）'!$C$6:$K$35,9,FALSE))</f>
        <v/>
      </c>
      <c r="AC35" s="137" t="str">
        <f>IF(AC34="","",VLOOKUP(AC34,'シフト記号表（勤務時間帯）'!$C$6:$K$35,9,FALSE))</f>
        <v/>
      </c>
      <c r="AD35" s="137" t="str">
        <f>IF(AD34="","",VLOOKUP(AD34,'シフト記号表（勤務時間帯）'!$C$6:$K$35,9,FALSE))</f>
        <v/>
      </c>
      <c r="AE35" s="137" t="str">
        <f>IF(AE34="","",VLOOKUP(AE34,'シフト記号表（勤務時間帯）'!$C$6:$K$35,9,FALSE))</f>
        <v/>
      </c>
      <c r="AF35" s="138" t="str">
        <f>IF(AF34="","",VLOOKUP(AF34,'シフト記号表（勤務時間帯）'!$C$6:$K$35,9,FALSE))</f>
        <v/>
      </c>
      <c r="AG35" s="136" t="str">
        <f>IF(AG34="","",VLOOKUP(AG34,'シフト記号表（勤務時間帯）'!$C$6:$K$35,9,FALSE))</f>
        <v/>
      </c>
      <c r="AH35" s="137" t="str">
        <f>IF(AH34="","",VLOOKUP(AH34,'シフト記号表（勤務時間帯）'!$C$6:$K$35,9,FALSE))</f>
        <v/>
      </c>
      <c r="AI35" s="137" t="str">
        <f>IF(AI34="","",VLOOKUP(AI34,'シフト記号表（勤務時間帯）'!$C$6:$K$35,9,FALSE))</f>
        <v/>
      </c>
      <c r="AJ35" s="137" t="str">
        <f>IF(AJ34="","",VLOOKUP(AJ34,'シフト記号表（勤務時間帯）'!$C$6:$K$35,9,FALSE))</f>
        <v/>
      </c>
      <c r="AK35" s="137" t="str">
        <f>IF(AK34="","",VLOOKUP(AK34,'シフト記号表（勤務時間帯）'!$C$6:$K$35,9,FALSE))</f>
        <v/>
      </c>
      <c r="AL35" s="137" t="str">
        <f>IF(AL34="","",VLOOKUP(AL34,'シフト記号表（勤務時間帯）'!$C$6:$K$35,9,FALSE))</f>
        <v/>
      </c>
      <c r="AM35" s="138" t="str">
        <f>IF(AM34="","",VLOOKUP(AM34,'シフト記号表（勤務時間帯）'!$C$6:$K$35,9,FALSE))</f>
        <v/>
      </c>
      <c r="AN35" s="136" t="str">
        <f>IF(AN34="","",VLOOKUP(AN34,'シフト記号表（勤務時間帯）'!$C$6:$K$35,9,FALSE))</f>
        <v/>
      </c>
      <c r="AO35" s="137" t="str">
        <f>IF(AO34="","",VLOOKUP(AO34,'シフト記号表（勤務時間帯）'!$C$6:$K$35,9,FALSE))</f>
        <v/>
      </c>
      <c r="AP35" s="137" t="str">
        <f>IF(AP34="","",VLOOKUP(AP34,'シフト記号表（勤務時間帯）'!$C$6:$K$35,9,FALSE))</f>
        <v/>
      </c>
      <c r="AQ35" s="137" t="str">
        <f>IF(AQ34="","",VLOOKUP(AQ34,'シフト記号表（勤務時間帯）'!$C$6:$K$35,9,FALSE))</f>
        <v/>
      </c>
      <c r="AR35" s="137" t="str">
        <f>IF(AR34="","",VLOOKUP(AR34,'シフト記号表（勤務時間帯）'!$C$6:$K$35,9,FALSE))</f>
        <v/>
      </c>
      <c r="AS35" s="137" t="str">
        <f>IF(AS34="","",VLOOKUP(AS34,'シフト記号表（勤務時間帯）'!$C$6:$K$35,9,FALSE))</f>
        <v/>
      </c>
      <c r="AT35" s="138" t="str">
        <f>IF(AT34="","",VLOOKUP(AT34,'シフト記号表（勤務時間帯）'!$C$6:$K$35,9,FALSE))</f>
        <v/>
      </c>
      <c r="AU35" s="136" t="str">
        <f>IF(AU34="","",VLOOKUP(AU34,'シフト記号表（勤務時間帯）'!$C$6:$K$35,9,FALSE))</f>
        <v/>
      </c>
      <c r="AV35" s="137" t="str">
        <f>IF(AV34="","",VLOOKUP(AV34,'シフト記号表（勤務時間帯）'!$C$6:$K$35,9,FALSE))</f>
        <v/>
      </c>
      <c r="AW35" s="137" t="str">
        <f>IF(AW34="","",VLOOKUP(AW34,'シフト記号表（勤務時間帯）'!$C$6:$K$35,9,FALSE))</f>
        <v/>
      </c>
      <c r="AX35" s="862">
        <f>IF($BB$3="４週",SUM(S35:AT35),IF($BB$3="暦月",SUM(S35:AW35),""))</f>
        <v>0</v>
      </c>
      <c r="AY35" s="863"/>
      <c r="AZ35" s="864">
        <f>IF($BB$3="４週",AX35/4,IF($BB$3="暦月",'地密通所（1枚版）'!AX35/('地密通所（1枚版）'!$BB$8/7),""))</f>
        <v>0</v>
      </c>
      <c r="BA35" s="865"/>
      <c r="BB35" s="889"/>
      <c r="BC35" s="890"/>
      <c r="BD35" s="890"/>
      <c r="BE35" s="890"/>
      <c r="BF35" s="891"/>
    </row>
    <row r="36" spans="2:58" ht="20.25" customHeight="1">
      <c r="B36" s="1036"/>
      <c r="C36" s="906"/>
      <c r="D36" s="907"/>
      <c r="E36" s="908"/>
      <c r="F36" s="135">
        <f>C34</f>
        <v>0</v>
      </c>
      <c r="G36" s="821"/>
      <c r="H36" s="825"/>
      <c r="I36" s="823"/>
      <c r="J36" s="823"/>
      <c r="K36" s="824"/>
      <c r="L36" s="832"/>
      <c r="M36" s="833"/>
      <c r="N36" s="833"/>
      <c r="O36" s="834"/>
      <c r="P36" s="895" t="s">
        <v>152</v>
      </c>
      <c r="Q36" s="896"/>
      <c r="R36" s="897"/>
      <c r="S36" s="140" t="str">
        <f>IF(S34="","",VLOOKUP(S34,'シフト記号表（勤務時間帯）'!$C$6:$U$35,19,FALSE))</f>
        <v/>
      </c>
      <c r="T36" s="141" t="str">
        <f>IF(T34="","",VLOOKUP(T34,'シフト記号表（勤務時間帯）'!$C$6:$U$35,19,FALSE))</f>
        <v/>
      </c>
      <c r="U36" s="141" t="str">
        <f>IF(U34="","",VLOOKUP(U34,'シフト記号表（勤務時間帯）'!$C$6:$U$35,19,FALSE))</f>
        <v/>
      </c>
      <c r="V36" s="141" t="str">
        <f>IF(V34="","",VLOOKUP(V34,'シフト記号表（勤務時間帯）'!$C$6:$U$35,19,FALSE))</f>
        <v/>
      </c>
      <c r="W36" s="141" t="str">
        <f>IF(W34="","",VLOOKUP(W34,'シフト記号表（勤務時間帯）'!$C$6:$U$35,19,FALSE))</f>
        <v/>
      </c>
      <c r="X36" s="141" t="str">
        <f>IF(X34="","",VLOOKUP(X34,'シフト記号表（勤務時間帯）'!$C$6:$U$35,19,FALSE))</f>
        <v/>
      </c>
      <c r="Y36" s="142" t="str">
        <f>IF(Y34="","",VLOOKUP(Y34,'シフト記号表（勤務時間帯）'!$C$6:$U$35,19,FALSE))</f>
        <v/>
      </c>
      <c r="Z36" s="140" t="str">
        <f>IF(Z34="","",VLOOKUP(Z34,'シフト記号表（勤務時間帯）'!$C$6:$U$35,19,FALSE))</f>
        <v/>
      </c>
      <c r="AA36" s="141" t="str">
        <f>IF(AA34="","",VLOOKUP(AA34,'シフト記号表（勤務時間帯）'!$C$6:$U$35,19,FALSE))</f>
        <v/>
      </c>
      <c r="AB36" s="141" t="str">
        <f>IF(AB34="","",VLOOKUP(AB34,'シフト記号表（勤務時間帯）'!$C$6:$U$35,19,FALSE))</f>
        <v/>
      </c>
      <c r="AC36" s="141" t="str">
        <f>IF(AC34="","",VLOOKUP(AC34,'シフト記号表（勤務時間帯）'!$C$6:$U$35,19,FALSE))</f>
        <v/>
      </c>
      <c r="AD36" s="141" t="str">
        <f>IF(AD34="","",VLOOKUP(AD34,'シフト記号表（勤務時間帯）'!$C$6:$U$35,19,FALSE))</f>
        <v/>
      </c>
      <c r="AE36" s="141" t="str">
        <f>IF(AE34="","",VLOOKUP(AE34,'シフト記号表（勤務時間帯）'!$C$6:$U$35,19,FALSE))</f>
        <v/>
      </c>
      <c r="AF36" s="142" t="str">
        <f>IF(AF34="","",VLOOKUP(AF34,'シフト記号表（勤務時間帯）'!$C$6:$U$35,19,FALSE))</f>
        <v/>
      </c>
      <c r="AG36" s="140" t="str">
        <f>IF(AG34="","",VLOOKUP(AG34,'シフト記号表（勤務時間帯）'!$C$6:$U$35,19,FALSE))</f>
        <v/>
      </c>
      <c r="AH36" s="141" t="str">
        <f>IF(AH34="","",VLOOKUP(AH34,'シフト記号表（勤務時間帯）'!$C$6:$U$35,19,FALSE))</f>
        <v/>
      </c>
      <c r="AI36" s="141" t="str">
        <f>IF(AI34="","",VLOOKUP(AI34,'シフト記号表（勤務時間帯）'!$C$6:$U$35,19,FALSE))</f>
        <v/>
      </c>
      <c r="AJ36" s="141" t="str">
        <f>IF(AJ34="","",VLOOKUP(AJ34,'シフト記号表（勤務時間帯）'!$C$6:$U$35,19,FALSE))</f>
        <v/>
      </c>
      <c r="AK36" s="141" t="str">
        <f>IF(AK34="","",VLOOKUP(AK34,'シフト記号表（勤務時間帯）'!$C$6:$U$35,19,FALSE))</f>
        <v/>
      </c>
      <c r="AL36" s="141" t="str">
        <f>IF(AL34="","",VLOOKUP(AL34,'シフト記号表（勤務時間帯）'!$C$6:$U$35,19,FALSE))</f>
        <v/>
      </c>
      <c r="AM36" s="142" t="str">
        <f>IF(AM34="","",VLOOKUP(AM34,'シフト記号表（勤務時間帯）'!$C$6:$U$35,19,FALSE))</f>
        <v/>
      </c>
      <c r="AN36" s="140" t="str">
        <f>IF(AN34="","",VLOOKUP(AN34,'シフト記号表（勤務時間帯）'!$C$6:$U$35,19,FALSE))</f>
        <v/>
      </c>
      <c r="AO36" s="141" t="str">
        <f>IF(AO34="","",VLOOKUP(AO34,'シフト記号表（勤務時間帯）'!$C$6:$U$35,19,FALSE))</f>
        <v/>
      </c>
      <c r="AP36" s="141" t="str">
        <f>IF(AP34="","",VLOOKUP(AP34,'シフト記号表（勤務時間帯）'!$C$6:$U$35,19,FALSE))</f>
        <v/>
      </c>
      <c r="AQ36" s="141" t="str">
        <f>IF(AQ34="","",VLOOKUP(AQ34,'シフト記号表（勤務時間帯）'!$C$6:$U$35,19,FALSE))</f>
        <v/>
      </c>
      <c r="AR36" s="141" t="str">
        <f>IF(AR34="","",VLOOKUP(AR34,'シフト記号表（勤務時間帯）'!$C$6:$U$35,19,FALSE))</f>
        <v/>
      </c>
      <c r="AS36" s="141" t="str">
        <f>IF(AS34="","",VLOOKUP(AS34,'シフト記号表（勤務時間帯）'!$C$6:$U$35,19,FALSE))</f>
        <v/>
      </c>
      <c r="AT36" s="142" t="str">
        <f>IF(AT34="","",VLOOKUP(AT34,'シフト記号表（勤務時間帯）'!$C$6:$U$35,19,FALSE))</f>
        <v/>
      </c>
      <c r="AU36" s="140" t="str">
        <f>IF(AU34="","",VLOOKUP(AU34,'シフト記号表（勤務時間帯）'!$C$6:$U$35,19,FALSE))</f>
        <v/>
      </c>
      <c r="AV36" s="141" t="str">
        <f>IF(AV34="","",VLOOKUP(AV34,'シフト記号表（勤務時間帯）'!$C$6:$U$35,19,FALSE))</f>
        <v/>
      </c>
      <c r="AW36" s="141" t="str">
        <f>IF(AW34="","",VLOOKUP(AW34,'シフト記号表（勤務時間帯）'!$C$6:$U$35,19,FALSE))</f>
        <v/>
      </c>
      <c r="AX36" s="869">
        <f>IF($BB$3="４週",SUM(S36:AT36),IF($BB$3="暦月",SUM(S36:AW36),""))</f>
        <v>0</v>
      </c>
      <c r="AY36" s="870"/>
      <c r="AZ36" s="871">
        <f>IF($BB$3="４週",AX36/4,IF($BB$3="暦月",'地密通所（1枚版）'!AX36/('地密通所（1枚版）'!$BB$8/7),""))</f>
        <v>0</v>
      </c>
      <c r="BA36" s="872"/>
      <c r="BB36" s="892"/>
      <c r="BC36" s="893"/>
      <c r="BD36" s="893"/>
      <c r="BE36" s="893"/>
      <c r="BF36" s="894"/>
    </row>
    <row r="37" spans="2:58" ht="20.25" customHeight="1">
      <c r="B37" s="1036">
        <f>B34+1</f>
        <v>6</v>
      </c>
      <c r="C37" s="900"/>
      <c r="D37" s="901"/>
      <c r="E37" s="902"/>
      <c r="F37" s="143"/>
      <c r="G37" s="819"/>
      <c r="H37" s="822"/>
      <c r="I37" s="823"/>
      <c r="J37" s="823"/>
      <c r="K37" s="824"/>
      <c r="L37" s="826"/>
      <c r="M37" s="827"/>
      <c r="N37" s="827"/>
      <c r="O37" s="828"/>
      <c r="P37" s="835" t="s">
        <v>148</v>
      </c>
      <c r="Q37" s="836"/>
      <c r="R37" s="837"/>
      <c r="S37" s="132"/>
      <c r="T37" s="133"/>
      <c r="U37" s="133"/>
      <c r="V37" s="133"/>
      <c r="W37" s="133"/>
      <c r="X37" s="133"/>
      <c r="Y37" s="134"/>
      <c r="Z37" s="132"/>
      <c r="AA37" s="133"/>
      <c r="AB37" s="133"/>
      <c r="AC37" s="133"/>
      <c r="AD37" s="133"/>
      <c r="AE37" s="133"/>
      <c r="AF37" s="134"/>
      <c r="AG37" s="132"/>
      <c r="AH37" s="133"/>
      <c r="AI37" s="133"/>
      <c r="AJ37" s="133"/>
      <c r="AK37" s="133"/>
      <c r="AL37" s="133"/>
      <c r="AM37" s="134"/>
      <c r="AN37" s="132"/>
      <c r="AO37" s="133"/>
      <c r="AP37" s="133"/>
      <c r="AQ37" s="133"/>
      <c r="AR37" s="133"/>
      <c r="AS37" s="133"/>
      <c r="AT37" s="134"/>
      <c r="AU37" s="132"/>
      <c r="AV37" s="133"/>
      <c r="AW37" s="133"/>
      <c r="AX37" s="850"/>
      <c r="AY37" s="851"/>
      <c r="AZ37" s="852"/>
      <c r="BA37" s="853"/>
      <c r="BB37" s="886"/>
      <c r="BC37" s="887"/>
      <c r="BD37" s="887"/>
      <c r="BE37" s="887"/>
      <c r="BF37" s="888"/>
    </row>
    <row r="38" spans="2:58" ht="20.25" customHeight="1">
      <c r="B38" s="1036"/>
      <c r="C38" s="903"/>
      <c r="D38" s="904"/>
      <c r="E38" s="905"/>
      <c r="F38" s="135"/>
      <c r="G38" s="820"/>
      <c r="H38" s="825"/>
      <c r="I38" s="823"/>
      <c r="J38" s="823"/>
      <c r="K38" s="824"/>
      <c r="L38" s="829"/>
      <c r="M38" s="830"/>
      <c r="N38" s="830"/>
      <c r="O38" s="831"/>
      <c r="P38" s="859" t="s">
        <v>151</v>
      </c>
      <c r="Q38" s="860"/>
      <c r="R38" s="861"/>
      <c r="S38" s="136" t="str">
        <f>IF(S37="","",VLOOKUP(S37,'シフト記号表（勤務時間帯）'!$C$6:$K$35,9,FALSE))</f>
        <v/>
      </c>
      <c r="T38" s="137" t="str">
        <f>IF(T37="","",VLOOKUP(T37,'シフト記号表（勤務時間帯）'!$C$6:$K$35,9,FALSE))</f>
        <v/>
      </c>
      <c r="U38" s="137" t="str">
        <f>IF(U37="","",VLOOKUP(U37,'シフト記号表（勤務時間帯）'!$C$6:$K$35,9,FALSE))</f>
        <v/>
      </c>
      <c r="V38" s="137" t="str">
        <f>IF(V37="","",VLOOKUP(V37,'シフト記号表（勤務時間帯）'!$C$6:$K$35,9,FALSE))</f>
        <v/>
      </c>
      <c r="W38" s="137" t="str">
        <f>IF(W37="","",VLOOKUP(W37,'シフト記号表（勤務時間帯）'!$C$6:$K$35,9,FALSE))</f>
        <v/>
      </c>
      <c r="X38" s="137" t="str">
        <f>IF(X37="","",VLOOKUP(X37,'シフト記号表（勤務時間帯）'!$C$6:$K$35,9,FALSE))</f>
        <v/>
      </c>
      <c r="Y38" s="138" t="str">
        <f>IF(Y37="","",VLOOKUP(Y37,'シフト記号表（勤務時間帯）'!$C$6:$K$35,9,FALSE))</f>
        <v/>
      </c>
      <c r="Z38" s="136" t="str">
        <f>IF(Z37="","",VLOOKUP(Z37,'シフト記号表（勤務時間帯）'!$C$6:$K$35,9,FALSE))</f>
        <v/>
      </c>
      <c r="AA38" s="137" t="str">
        <f>IF(AA37="","",VLOOKUP(AA37,'シフト記号表（勤務時間帯）'!$C$6:$K$35,9,FALSE))</f>
        <v/>
      </c>
      <c r="AB38" s="137" t="str">
        <f>IF(AB37="","",VLOOKUP(AB37,'シフト記号表（勤務時間帯）'!$C$6:$K$35,9,FALSE))</f>
        <v/>
      </c>
      <c r="AC38" s="137" t="str">
        <f>IF(AC37="","",VLOOKUP(AC37,'シフト記号表（勤務時間帯）'!$C$6:$K$35,9,FALSE))</f>
        <v/>
      </c>
      <c r="AD38" s="137" t="str">
        <f>IF(AD37="","",VLOOKUP(AD37,'シフト記号表（勤務時間帯）'!$C$6:$K$35,9,FALSE))</f>
        <v/>
      </c>
      <c r="AE38" s="137" t="str">
        <f>IF(AE37="","",VLOOKUP(AE37,'シフト記号表（勤務時間帯）'!$C$6:$K$35,9,FALSE))</f>
        <v/>
      </c>
      <c r="AF38" s="138" t="str">
        <f>IF(AF37="","",VLOOKUP(AF37,'シフト記号表（勤務時間帯）'!$C$6:$K$35,9,FALSE))</f>
        <v/>
      </c>
      <c r="AG38" s="136" t="str">
        <f>IF(AG37="","",VLOOKUP(AG37,'シフト記号表（勤務時間帯）'!$C$6:$K$35,9,FALSE))</f>
        <v/>
      </c>
      <c r="AH38" s="137" t="str">
        <f>IF(AH37="","",VLOOKUP(AH37,'シフト記号表（勤務時間帯）'!$C$6:$K$35,9,FALSE))</f>
        <v/>
      </c>
      <c r="AI38" s="137" t="str">
        <f>IF(AI37="","",VLOOKUP(AI37,'シフト記号表（勤務時間帯）'!$C$6:$K$35,9,FALSE))</f>
        <v/>
      </c>
      <c r="AJ38" s="137" t="str">
        <f>IF(AJ37="","",VLOOKUP(AJ37,'シフト記号表（勤務時間帯）'!$C$6:$K$35,9,FALSE))</f>
        <v/>
      </c>
      <c r="AK38" s="137" t="str">
        <f>IF(AK37="","",VLOOKUP(AK37,'シフト記号表（勤務時間帯）'!$C$6:$K$35,9,FALSE))</f>
        <v/>
      </c>
      <c r="AL38" s="137" t="str">
        <f>IF(AL37="","",VLOOKUP(AL37,'シフト記号表（勤務時間帯）'!$C$6:$K$35,9,FALSE))</f>
        <v/>
      </c>
      <c r="AM38" s="138" t="str">
        <f>IF(AM37="","",VLOOKUP(AM37,'シフト記号表（勤務時間帯）'!$C$6:$K$35,9,FALSE))</f>
        <v/>
      </c>
      <c r="AN38" s="136" t="str">
        <f>IF(AN37="","",VLOOKUP(AN37,'シフト記号表（勤務時間帯）'!$C$6:$K$35,9,FALSE))</f>
        <v/>
      </c>
      <c r="AO38" s="137" t="str">
        <f>IF(AO37="","",VLOOKUP(AO37,'シフト記号表（勤務時間帯）'!$C$6:$K$35,9,FALSE))</f>
        <v/>
      </c>
      <c r="AP38" s="137" t="str">
        <f>IF(AP37="","",VLOOKUP(AP37,'シフト記号表（勤務時間帯）'!$C$6:$K$35,9,FALSE))</f>
        <v/>
      </c>
      <c r="AQ38" s="137" t="str">
        <f>IF(AQ37="","",VLOOKUP(AQ37,'シフト記号表（勤務時間帯）'!$C$6:$K$35,9,FALSE))</f>
        <v/>
      </c>
      <c r="AR38" s="137" t="str">
        <f>IF(AR37="","",VLOOKUP(AR37,'シフト記号表（勤務時間帯）'!$C$6:$K$35,9,FALSE))</f>
        <v/>
      </c>
      <c r="AS38" s="137" t="str">
        <f>IF(AS37="","",VLOOKUP(AS37,'シフト記号表（勤務時間帯）'!$C$6:$K$35,9,FALSE))</f>
        <v/>
      </c>
      <c r="AT38" s="138" t="str">
        <f>IF(AT37="","",VLOOKUP(AT37,'シフト記号表（勤務時間帯）'!$C$6:$K$35,9,FALSE))</f>
        <v/>
      </c>
      <c r="AU38" s="136" t="str">
        <f>IF(AU37="","",VLOOKUP(AU37,'シフト記号表（勤務時間帯）'!$C$6:$K$35,9,FALSE))</f>
        <v/>
      </c>
      <c r="AV38" s="137" t="str">
        <f>IF(AV37="","",VLOOKUP(AV37,'シフト記号表（勤務時間帯）'!$C$6:$K$35,9,FALSE))</f>
        <v/>
      </c>
      <c r="AW38" s="137" t="str">
        <f>IF(AW37="","",VLOOKUP(AW37,'シフト記号表（勤務時間帯）'!$C$6:$K$35,9,FALSE))</f>
        <v/>
      </c>
      <c r="AX38" s="862">
        <f>IF($BB$3="４週",SUM(S38:AT38),IF($BB$3="暦月",SUM(S38:AW38),""))</f>
        <v>0</v>
      </c>
      <c r="AY38" s="863"/>
      <c r="AZ38" s="864">
        <f>IF($BB$3="４週",AX38/4,IF($BB$3="暦月",'地密通所（1枚版）'!AX38/('地密通所（1枚版）'!$BB$8/7),""))</f>
        <v>0</v>
      </c>
      <c r="BA38" s="865"/>
      <c r="BB38" s="889"/>
      <c r="BC38" s="890"/>
      <c r="BD38" s="890"/>
      <c r="BE38" s="890"/>
      <c r="BF38" s="891"/>
    </row>
    <row r="39" spans="2:58" ht="20.25" customHeight="1">
      <c r="B39" s="1036"/>
      <c r="C39" s="906"/>
      <c r="D39" s="907"/>
      <c r="E39" s="908"/>
      <c r="F39" s="135">
        <f>C37</f>
        <v>0</v>
      </c>
      <c r="G39" s="821"/>
      <c r="H39" s="825"/>
      <c r="I39" s="823"/>
      <c r="J39" s="823"/>
      <c r="K39" s="824"/>
      <c r="L39" s="832"/>
      <c r="M39" s="833"/>
      <c r="N39" s="833"/>
      <c r="O39" s="834"/>
      <c r="P39" s="895" t="s">
        <v>152</v>
      </c>
      <c r="Q39" s="896"/>
      <c r="R39" s="897"/>
      <c r="S39" s="140" t="str">
        <f>IF(S37="","",VLOOKUP(S37,'シフト記号表（勤務時間帯）'!$C$6:$U$35,19,FALSE))</f>
        <v/>
      </c>
      <c r="T39" s="141" t="str">
        <f>IF(T37="","",VLOOKUP(T37,'シフト記号表（勤務時間帯）'!$C$6:$U$35,19,FALSE))</f>
        <v/>
      </c>
      <c r="U39" s="141" t="str">
        <f>IF(U37="","",VLOOKUP(U37,'シフト記号表（勤務時間帯）'!$C$6:$U$35,19,FALSE))</f>
        <v/>
      </c>
      <c r="V39" s="141" t="str">
        <f>IF(V37="","",VLOOKUP(V37,'シフト記号表（勤務時間帯）'!$C$6:$U$35,19,FALSE))</f>
        <v/>
      </c>
      <c r="W39" s="141" t="str">
        <f>IF(W37="","",VLOOKUP(W37,'シフト記号表（勤務時間帯）'!$C$6:$U$35,19,FALSE))</f>
        <v/>
      </c>
      <c r="X39" s="141" t="str">
        <f>IF(X37="","",VLOOKUP(X37,'シフト記号表（勤務時間帯）'!$C$6:$U$35,19,FALSE))</f>
        <v/>
      </c>
      <c r="Y39" s="142" t="str">
        <f>IF(Y37="","",VLOOKUP(Y37,'シフト記号表（勤務時間帯）'!$C$6:$U$35,19,FALSE))</f>
        <v/>
      </c>
      <c r="Z39" s="140" t="str">
        <f>IF(Z37="","",VLOOKUP(Z37,'シフト記号表（勤務時間帯）'!$C$6:$U$35,19,FALSE))</f>
        <v/>
      </c>
      <c r="AA39" s="141" t="str">
        <f>IF(AA37="","",VLOOKUP(AA37,'シフト記号表（勤務時間帯）'!$C$6:$U$35,19,FALSE))</f>
        <v/>
      </c>
      <c r="AB39" s="141" t="str">
        <f>IF(AB37="","",VLOOKUP(AB37,'シフト記号表（勤務時間帯）'!$C$6:$U$35,19,FALSE))</f>
        <v/>
      </c>
      <c r="AC39" s="141" t="str">
        <f>IF(AC37="","",VLOOKUP(AC37,'シフト記号表（勤務時間帯）'!$C$6:$U$35,19,FALSE))</f>
        <v/>
      </c>
      <c r="AD39" s="141" t="str">
        <f>IF(AD37="","",VLOOKUP(AD37,'シフト記号表（勤務時間帯）'!$C$6:$U$35,19,FALSE))</f>
        <v/>
      </c>
      <c r="AE39" s="141" t="str">
        <f>IF(AE37="","",VLOOKUP(AE37,'シフト記号表（勤務時間帯）'!$C$6:$U$35,19,FALSE))</f>
        <v/>
      </c>
      <c r="AF39" s="142" t="str">
        <f>IF(AF37="","",VLOOKUP(AF37,'シフト記号表（勤務時間帯）'!$C$6:$U$35,19,FALSE))</f>
        <v/>
      </c>
      <c r="AG39" s="140" t="str">
        <f>IF(AG37="","",VLOOKUP(AG37,'シフト記号表（勤務時間帯）'!$C$6:$U$35,19,FALSE))</f>
        <v/>
      </c>
      <c r="AH39" s="141" t="str">
        <f>IF(AH37="","",VLOOKUP(AH37,'シフト記号表（勤務時間帯）'!$C$6:$U$35,19,FALSE))</f>
        <v/>
      </c>
      <c r="AI39" s="141" t="str">
        <f>IF(AI37="","",VLOOKUP(AI37,'シフト記号表（勤務時間帯）'!$C$6:$U$35,19,FALSE))</f>
        <v/>
      </c>
      <c r="AJ39" s="141" t="str">
        <f>IF(AJ37="","",VLOOKUP(AJ37,'シフト記号表（勤務時間帯）'!$C$6:$U$35,19,FALSE))</f>
        <v/>
      </c>
      <c r="AK39" s="141" t="str">
        <f>IF(AK37="","",VLOOKUP(AK37,'シフト記号表（勤務時間帯）'!$C$6:$U$35,19,FALSE))</f>
        <v/>
      </c>
      <c r="AL39" s="141" t="str">
        <f>IF(AL37="","",VLOOKUP(AL37,'シフト記号表（勤務時間帯）'!$C$6:$U$35,19,FALSE))</f>
        <v/>
      </c>
      <c r="AM39" s="142" t="str">
        <f>IF(AM37="","",VLOOKUP(AM37,'シフト記号表（勤務時間帯）'!$C$6:$U$35,19,FALSE))</f>
        <v/>
      </c>
      <c r="AN39" s="140" t="str">
        <f>IF(AN37="","",VLOOKUP(AN37,'シフト記号表（勤務時間帯）'!$C$6:$U$35,19,FALSE))</f>
        <v/>
      </c>
      <c r="AO39" s="141" t="str">
        <f>IF(AO37="","",VLOOKUP(AO37,'シフト記号表（勤務時間帯）'!$C$6:$U$35,19,FALSE))</f>
        <v/>
      </c>
      <c r="AP39" s="141" t="str">
        <f>IF(AP37="","",VLOOKUP(AP37,'シフト記号表（勤務時間帯）'!$C$6:$U$35,19,FALSE))</f>
        <v/>
      </c>
      <c r="AQ39" s="141" t="str">
        <f>IF(AQ37="","",VLOOKUP(AQ37,'シフト記号表（勤務時間帯）'!$C$6:$U$35,19,FALSE))</f>
        <v/>
      </c>
      <c r="AR39" s="141" t="str">
        <f>IF(AR37="","",VLOOKUP(AR37,'シフト記号表（勤務時間帯）'!$C$6:$U$35,19,FALSE))</f>
        <v/>
      </c>
      <c r="AS39" s="141" t="str">
        <f>IF(AS37="","",VLOOKUP(AS37,'シフト記号表（勤務時間帯）'!$C$6:$U$35,19,FALSE))</f>
        <v/>
      </c>
      <c r="AT39" s="142" t="str">
        <f>IF(AT37="","",VLOOKUP(AT37,'シフト記号表（勤務時間帯）'!$C$6:$U$35,19,FALSE))</f>
        <v/>
      </c>
      <c r="AU39" s="140" t="str">
        <f>IF(AU37="","",VLOOKUP(AU37,'シフト記号表（勤務時間帯）'!$C$6:$U$35,19,FALSE))</f>
        <v/>
      </c>
      <c r="AV39" s="141" t="str">
        <f>IF(AV37="","",VLOOKUP(AV37,'シフト記号表（勤務時間帯）'!$C$6:$U$35,19,FALSE))</f>
        <v/>
      </c>
      <c r="AW39" s="141" t="str">
        <f>IF(AW37="","",VLOOKUP(AW37,'シフト記号表（勤務時間帯）'!$C$6:$U$35,19,FALSE))</f>
        <v/>
      </c>
      <c r="AX39" s="869">
        <f>IF($BB$3="４週",SUM(S39:AT39),IF($BB$3="暦月",SUM(S39:AW39),""))</f>
        <v>0</v>
      </c>
      <c r="AY39" s="870"/>
      <c r="AZ39" s="871">
        <f>IF($BB$3="４週",AX39/4,IF($BB$3="暦月",'地密通所（1枚版）'!AX39/('地密通所（1枚版）'!$BB$8/7),""))</f>
        <v>0</v>
      </c>
      <c r="BA39" s="872"/>
      <c r="BB39" s="892"/>
      <c r="BC39" s="893"/>
      <c r="BD39" s="893"/>
      <c r="BE39" s="893"/>
      <c r="BF39" s="894"/>
    </row>
    <row r="40" spans="2:58" ht="20.25" customHeight="1">
      <c r="B40" s="1036">
        <f>B37+1</f>
        <v>7</v>
      </c>
      <c r="C40" s="900"/>
      <c r="D40" s="901"/>
      <c r="E40" s="902"/>
      <c r="F40" s="143"/>
      <c r="G40" s="819"/>
      <c r="H40" s="822"/>
      <c r="I40" s="823"/>
      <c r="J40" s="823"/>
      <c r="K40" s="824"/>
      <c r="L40" s="826"/>
      <c r="M40" s="827"/>
      <c r="N40" s="827"/>
      <c r="O40" s="828"/>
      <c r="P40" s="835" t="s">
        <v>148</v>
      </c>
      <c r="Q40" s="836"/>
      <c r="R40" s="837"/>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3"/>
      <c r="AX40" s="850"/>
      <c r="AY40" s="851"/>
      <c r="AZ40" s="852"/>
      <c r="BA40" s="853"/>
      <c r="BB40" s="886"/>
      <c r="BC40" s="887"/>
      <c r="BD40" s="887"/>
      <c r="BE40" s="887"/>
      <c r="BF40" s="888"/>
    </row>
    <row r="41" spans="2:58" ht="20.25" customHeight="1">
      <c r="B41" s="1036"/>
      <c r="C41" s="903"/>
      <c r="D41" s="904"/>
      <c r="E41" s="905"/>
      <c r="F41" s="135"/>
      <c r="G41" s="820"/>
      <c r="H41" s="825"/>
      <c r="I41" s="823"/>
      <c r="J41" s="823"/>
      <c r="K41" s="824"/>
      <c r="L41" s="829"/>
      <c r="M41" s="830"/>
      <c r="N41" s="830"/>
      <c r="O41" s="831"/>
      <c r="P41" s="859" t="s">
        <v>151</v>
      </c>
      <c r="Q41" s="860"/>
      <c r="R41" s="861"/>
      <c r="S41" s="136" t="str">
        <f>IF(S40="","",VLOOKUP(S40,'シフト記号表（勤務時間帯）'!$C$6:$K$35,9,FALSE))</f>
        <v/>
      </c>
      <c r="T41" s="137" t="str">
        <f>IF(T40="","",VLOOKUP(T40,'シフト記号表（勤務時間帯）'!$C$6:$K$35,9,FALSE))</f>
        <v/>
      </c>
      <c r="U41" s="137" t="str">
        <f>IF(U40="","",VLOOKUP(U40,'シフト記号表（勤務時間帯）'!$C$6:$K$35,9,FALSE))</f>
        <v/>
      </c>
      <c r="V41" s="137" t="str">
        <f>IF(V40="","",VLOOKUP(V40,'シフト記号表（勤務時間帯）'!$C$6:$K$35,9,FALSE))</f>
        <v/>
      </c>
      <c r="W41" s="137" t="str">
        <f>IF(W40="","",VLOOKUP(W40,'シフト記号表（勤務時間帯）'!$C$6:$K$35,9,FALSE))</f>
        <v/>
      </c>
      <c r="X41" s="137" t="str">
        <f>IF(X40="","",VLOOKUP(X40,'シフト記号表（勤務時間帯）'!$C$6:$K$35,9,FALSE))</f>
        <v/>
      </c>
      <c r="Y41" s="138" t="str">
        <f>IF(Y40="","",VLOOKUP(Y40,'シフト記号表（勤務時間帯）'!$C$6:$K$35,9,FALSE))</f>
        <v/>
      </c>
      <c r="Z41" s="136" t="str">
        <f>IF(Z40="","",VLOOKUP(Z40,'シフト記号表（勤務時間帯）'!$C$6:$K$35,9,FALSE))</f>
        <v/>
      </c>
      <c r="AA41" s="137" t="str">
        <f>IF(AA40="","",VLOOKUP(AA40,'シフト記号表（勤務時間帯）'!$C$6:$K$35,9,FALSE))</f>
        <v/>
      </c>
      <c r="AB41" s="137" t="str">
        <f>IF(AB40="","",VLOOKUP(AB40,'シフト記号表（勤務時間帯）'!$C$6:$K$35,9,FALSE))</f>
        <v/>
      </c>
      <c r="AC41" s="137" t="str">
        <f>IF(AC40="","",VLOOKUP(AC40,'シフト記号表（勤務時間帯）'!$C$6:$K$35,9,FALSE))</f>
        <v/>
      </c>
      <c r="AD41" s="137" t="str">
        <f>IF(AD40="","",VLOOKUP(AD40,'シフト記号表（勤務時間帯）'!$C$6:$K$35,9,FALSE))</f>
        <v/>
      </c>
      <c r="AE41" s="137" t="str">
        <f>IF(AE40="","",VLOOKUP(AE40,'シフト記号表（勤務時間帯）'!$C$6:$K$35,9,FALSE))</f>
        <v/>
      </c>
      <c r="AF41" s="138" t="str">
        <f>IF(AF40="","",VLOOKUP(AF40,'シフト記号表（勤務時間帯）'!$C$6:$K$35,9,FALSE))</f>
        <v/>
      </c>
      <c r="AG41" s="136" t="str">
        <f>IF(AG40="","",VLOOKUP(AG40,'シフト記号表（勤務時間帯）'!$C$6:$K$35,9,FALSE))</f>
        <v/>
      </c>
      <c r="AH41" s="137" t="str">
        <f>IF(AH40="","",VLOOKUP(AH40,'シフト記号表（勤務時間帯）'!$C$6:$K$35,9,FALSE))</f>
        <v/>
      </c>
      <c r="AI41" s="137" t="str">
        <f>IF(AI40="","",VLOOKUP(AI40,'シフト記号表（勤務時間帯）'!$C$6:$K$35,9,FALSE))</f>
        <v/>
      </c>
      <c r="AJ41" s="137" t="str">
        <f>IF(AJ40="","",VLOOKUP(AJ40,'シフト記号表（勤務時間帯）'!$C$6:$K$35,9,FALSE))</f>
        <v/>
      </c>
      <c r="AK41" s="137" t="str">
        <f>IF(AK40="","",VLOOKUP(AK40,'シフト記号表（勤務時間帯）'!$C$6:$K$35,9,FALSE))</f>
        <v/>
      </c>
      <c r="AL41" s="137" t="str">
        <f>IF(AL40="","",VLOOKUP(AL40,'シフト記号表（勤務時間帯）'!$C$6:$K$35,9,FALSE))</f>
        <v/>
      </c>
      <c r="AM41" s="138" t="str">
        <f>IF(AM40="","",VLOOKUP(AM40,'シフト記号表（勤務時間帯）'!$C$6:$K$35,9,FALSE))</f>
        <v/>
      </c>
      <c r="AN41" s="136" t="str">
        <f>IF(AN40="","",VLOOKUP(AN40,'シフト記号表（勤務時間帯）'!$C$6:$K$35,9,FALSE))</f>
        <v/>
      </c>
      <c r="AO41" s="137" t="str">
        <f>IF(AO40="","",VLOOKUP(AO40,'シフト記号表（勤務時間帯）'!$C$6:$K$35,9,FALSE))</f>
        <v/>
      </c>
      <c r="AP41" s="137" t="str">
        <f>IF(AP40="","",VLOOKUP(AP40,'シフト記号表（勤務時間帯）'!$C$6:$K$35,9,FALSE))</f>
        <v/>
      </c>
      <c r="AQ41" s="137" t="str">
        <f>IF(AQ40="","",VLOOKUP(AQ40,'シフト記号表（勤務時間帯）'!$C$6:$K$35,9,FALSE))</f>
        <v/>
      </c>
      <c r="AR41" s="137" t="str">
        <f>IF(AR40="","",VLOOKUP(AR40,'シフト記号表（勤務時間帯）'!$C$6:$K$35,9,FALSE))</f>
        <v/>
      </c>
      <c r="AS41" s="137" t="str">
        <f>IF(AS40="","",VLOOKUP(AS40,'シフト記号表（勤務時間帯）'!$C$6:$K$35,9,FALSE))</f>
        <v/>
      </c>
      <c r="AT41" s="138" t="str">
        <f>IF(AT40="","",VLOOKUP(AT40,'シフト記号表（勤務時間帯）'!$C$6:$K$35,9,FALSE))</f>
        <v/>
      </c>
      <c r="AU41" s="136" t="str">
        <f>IF(AU40="","",VLOOKUP(AU40,'シフト記号表（勤務時間帯）'!$C$6:$K$35,9,FALSE))</f>
        <v/>
      </c>
      <c r="AV41" s="137" t="str">
        <f>IF(AV40="","",VLOOKUP(AV40,'シフト記号表（勤務時間帯）'!$C$6:$K$35,9,FALSE))</f>
        <v/>
      </c>
      <c r="AW41" s="137" t="str">
        <f>IF(AW40="","",VLOOKUP(AW40,'シフト記号表（勤務時間帯）'!$C$6:$K$35,9,FALSE))</f>
        <v/>
      </c>
      <c r="AX41" s="862">
        <f>IF($BB$3="４週",SUM(S41:AT41),IF($BB$3="暦月",SUM(S41:AW41),""))</f>
        <v>0</v>
      </c>
      <c r="AY41" s="863"/>
      <c r="AZ41" s="864">
        <f>IF($BB$3="４週",AX41/4,IF($BB$3="暦月",'地密通所（1枚版）'!AX41/('地密通所（1枚版）'!$BB$8/7),""))</f>
        <v>0</v>
      </c>
      <c r="BA41" s="865"/>
      <c r="BB41" s="889"/>
      <c r="BC41" s="890"/>
      <c r="BD41" s="890"/>
      <c r="BE41" s="890"/>
      <c r="BF41" s="891"/>
    </row>
    <row r="42" spans="2:58" ht="20.25" customHeight="1">
      <c r="B42" s="1036"/>
      <c r="C42" s="906"/>
      <c r="D42" s="907"/>
      <c r="E42" s="908"/>
      <c r="F42" s="135">
        <f>C40</f>
        <v>0</v>
      </c>
      <c r="G42" s="821"/>
      <c r="H42" s="825"/>
      <c r="I42" s="823"/>
      <c r="J42" s="823"/>
      <c r="K42" s="824"/>
      <c r="L42" s="832"/>
      <c r="M42" s="833"/>
      <c r="N42" s="833"/>
      <c r="O42" s="834"/>
      <c r="P42" s="895" t="s">
        <v>152</v>
      </c>
      <c r="Q42" s="896"/>
      <c r="R42" s="897"/>
      <c r="S42" s="140" t="str">
        <f>IF(S40="","",VLOOKUP(S40,'シフト記号表（勤務時間帯）'!$C$6:$U$35,19,FALSE))</f>
        <v/>
      </c>
      <c r="T42" s="141" t="str">
        <f>IF(T40="","",VLOOKUP(T40,'シフト記号表（勤務時間帯）'!$C$6:$U$35,19,FALSE))</f>
        <v/>
      </c>
      <c r="U42" s="141" t="str">
        <f>IF(U40="","",VLOOKUP(U40,'シフト記号表（勤務時間帯）'!$C$6:$U$35,19,FALSE))</f>
        <v/>
      </c>
      <c r="V42" s="141" t="str">
        <f>IF(V40="","",VLOOKUP(V40,'シフト記号表（勤務時間帯）'!$C$6:$U$35,19,FALSE))</f>
        <v/>
      </c>
      <c r="W42" s="141" t="str">
        <f>IF(W40="","",VLOOKUP(W40,'シフト記号表（勤務時間帯）'!$C$6:$U$35,19,FALSE))</f>
        <v/>
      </c>
      <c r="X42" s="141" t="str">
        <f>IF(X40="","",VLOOKUP(X40,'シフト記号表（勤務時間帯）'!$C$6:$U$35,19,FALSE))</f>
        <v/>
      </c>
      <c r="Y42" s="142" t="str">
        <f>IF(Y40="","",VLOOKUP(Y40,'シフト記号表（勤務時間帯）'!$C$6:$U$35,19,FALSE))</f>
        <v/>
      </c>
      <c r="Z42" s="140" t="str">
        <f>IF(Z40="","",VLOOKUP(Z40,'シフト記号表（勤務時間帯）'!$C$6:$U$35,19,FALSE))</f>
        <v/>
      </c>
      <c r="AA42" s="141" t="str">
        <f>IF(AA40="","",VLOOKUP(AA40,'シフト記号表（勤務時間帯）'!$C$6:$U$35,19,FALSE))</f>
        <v/>
      </c>
      <c r="AB42" s="141" t="str">
        <f>IF(AB40="","",VLOOKUP(AB40,'シフト記号表（勤務時間帯）'!$C$6:$U$35,19,FALSE))</f>
        <v/>
      </c>
      <c r="AC42" s="141" t="str">
        <f>IF(AC40="","",VLOOKUP(AC40,'シフト記号表（勤務時間帯）'!$C$6:$U$35,19,FALSE))</f>
        <v/>
      </c>
      <c r="AD42" s="141" t="str">
        <f>IF(AD40="","",VLOOKUP(AD40,'シフト記号表（勤務時間帯）'!$C$6:$U$35,19,FALSE))</f>
        <v/>
      </c>
      <c r="AE42" s="141" t="str">
        <f>IF(AE40="","",VLOOKUP(AE40,'シフト記号表（勤務時間帯）'!$C$6:$U$35,19,FALSE))</f>
        <v/>
      </c>
      <c r="AF42" s="142" t="str">
        <f>IF(AF40="","",VLOOKUP(AF40,'シフト記号表（勤務時間帯）'!$C$6:$U$35,19,FALSE))</f>
        <v/>
      </c>
      <c r="AG42" s="140" t="str">
        <f>IF(AG40="","",VLOOKUP(AG40,'シフト記号表（勤務時間帯）'!$C$6:$U$35,19,FALSE))</f>
        <v/>
      </c>
      <c r="AH42" s="141" t="str">
        <f>IF(AH40="","",VLOOKUP(AH40,'シフト記号表（勤務時間帯）'!$C$6:$U$35,19,FALSE))</f>
        <v/>
      </c>
      <c r="AI42" s="141" t="str">
        <f>IF(AI40="","",VLOOKUP(AI40,'シフト記号表（勤務時間帯）'!$C$6:$U$35,19,FALSE))</f>
        <v/>
      </c>
      <c r="AJ42" s="141" t="str">
        <f>IF(AJ40="","",VLOOKUP(AJ40,'シフト記号表（勤務時間帯）'!$C$6:$U$35,19,FALSE))</f>
        <v/>
      </c>
      <c r="AK42" s="141" t="str">
        <f>IF(AK40="","",VLOOKUP(AK40,'シフト記号表（勤務時間帯）'!$C$6:$U$35,19,FALSE))</f>
        <v/>
      </c>
      <c r="AL42" s="141" t="str">
        <f>IF(AL40="","",VLOOKUP(AL40,'シフト記号表（勤務時間帯）'!$C$6:$U$35,19,FALSE))</f>
        <v/>
      </c>
      <c r="AM42" s="142" t="str">
        <f>IF(AM40="","",VLOOKUP(AM40,'シフト記号表（勤務時間帯）'!$C$6:$U$35,19,FALSE))</f>
        <v/>
      </c>
      <c r="AN42" s="140" t="str">
        <f>IF(AN40="","",VLOOKUP(AN40,'シフト記号表（勤務時間帯）'!$C$6:$U$35,19,FALSE))</f>
        <v/>
      </c>
      <c r="AO42" s="141" t="str">
        <f>IF(AO40="","",VLOOKUP(AO40,'シフト記号表（勤務時間帯）'!$C$6:$U$35,19,FALSE))</f>
        <v/>
      </c>
      <c r="AP42" s="141" t="str">
        <f>IF(AP40="","",VLOOKUP(AP40,'シフト記号表（勤務時間帯）'!$C$6:$U$35,19,FALSE))</f>
        <v/>
      </c>
      <c r="AQ42" s="141" t="str">
        <f>IF(AQ40="","",VLOOKUP(AQ40,'シフト記号表（勤務時間帯）'!$C$6:$U$35,19,FALSE))</f>
        <v/>
      </c>
      <c r="AR42" s="141" t="str">
        <f>IF(AR40="","",VLOOKUP(AR40,'シフト記号表（勤務時間帯）'!$C$6:$U$35,19,FALSE))</f>
        <v/>
      </c>
      <c r="AS42" s="141" t="str">
        <f>IF(AS40="","",VLOOKUP(AS40,'シフト記号表（勤務時間帯）'!$C$6:$U$35,19,FALSE))</f>
        <v/>
      </c>
      <c r="AT42" s="142" t="str">
        <f>IF(AT40="","",VLOOKUP(AT40,'シフト記号表（勤務時間帯）'!$C$6:$U$35,19,FALSE))</f>
        <v/>
      </c>
      <c r="AU42" s="140" t="str">
        <f>IF(AU40="","",VLOOKUP(AU40,'シフト記号表（勤務時間帯）'!$C$6:$U$35,19,FALSE))</f>
        <v/>
      </c>
      <c r="AV42" s="141" t="str">
        <f>IF(AV40="","",VLOOKUP(AV40,'シフト記号表（勤務時間帯）'!$C$6:$U$35,19,FALSE))</f>
        <v/>
      </c>
      <c r="AW42" s="141" t="str">
        <f>IF(AW40="","",VLOOKUP(AW40,'シフト記号表（勤務時間帯）'!$C$6:$U$35,19,FALSE))</f>
        <v/>
      </c>
      <c r="AX42" s="869">
        <f>IF($BB$3="４週",SUM(S42:AT42),IF($BB$3="暦月",SUM(S42:AW42),""))</f>
        <v>0</v>
      </c>
      <c r="AY42" s="870"/>
      <c r="AZ42" s="871">
        <f>IF($BB$3="４週",AX42/4,IF($BB$3="暦月",'地密通所（1枚版）'!AX42/('地密通所（1枚版）'!$BB$8/7),""))</f>
        <v>0</v>
      </c>
      <c r="BA42" s="872"/>
      <c r="BB42" s="892"/>
      <c r="BC42" s="893"/>
      <c r="BD42" s="893"/>
      <c r="BE42" s="893"/>
      <c r="BF42" s="894"/>
    </row>
    <row r="43" spans="2:58" ht="20.25" customHeight="1">
      <c r="B43" s="1036">
        <f>B40+1</f>
        <v>8</v>
      </c>
      <c r="C43" s="900"/>
      <c r="D43" s="901"/>
      <c r="E43" s="902"/>
      <c r="F43" s="143"/>
      <c r="G43" s="819"/>
      <c r="H43" s="822"/>
      <c r="I43" s="823"/>
      <c r="J43" s="823"/>
      <c r="K43" s="824"/>
      <c r="L43" s="826"/>
      <c r="M43" s="827"/>
      <c r="N43" s="827"/>
      <c r="O43" s="828"/>
      <c r="P43" s="835" t="s">
        <v>148</v>
      </c>
      <c r="Q43" s="836"/>
      <c r="R43" s="837"/>
      <c r="S43" s="132"/>
      <c r="T43" s="133"/>
      <c r="U43" s="133"/>
      <c r="V43" s="133"/>
      <c r="W43" s="133"/>
      <c r="X43" s="133"/>
      <c r="Y43" s="134"/>
      <c r="Z43" s="132"/>
      <c r="AA43" s="133"/>
      <c r="AB43" s="133"/>
      <c r="AC43" s="133"/>
      <c r="AD43" s="133"/>
      <c r="AE43" s="133"/>
      <c r="AF43" s="134"/>
      <c r="AG43" s="132"/>
      <c r="AH43" s="133"/>
      <c r="AI43" s="133"/>
      <c r="AJ43" s="133"/>
      <c r="AK43" s="133"/>
      <c r="AL43" s="133"/>
      <c r="AM43" s="134"/>
      <c r="AN43" s="132"/>
      <c r="AO43" s="133"/>
      <c r="AP43" s="133"/>
      <c r="AQ43" s="133"/>
      <c r="AR43" s="133"/>
      <c r="AS43" s="133"/>
      <c r="AT43" s="134"/>
      <c r="AU43" s="132"/>
      <c r="AV43" s="133"/>
      <c r="AW43" s="133"/>
      <c r="AX43" s="850"/>
      <c r="AY43" s="851"/>
      <c r="AZ43" s="852"/>
      <c r="BA43" s="853"/>
      <c r="BB43" s="886"/>
      <c r="BC43" s="887"/>
      <c r="BD43" s="887"/>
      <c r="BE43" s="887"/>
      <c r="BF43" s="888"/>
    </row>
    <row r="44" spans="2:58" ht="20.25" customHeight="1">
      <c r="B44" s="1036"/>
      <c r="C44" s="903"/>
      <c r="D44" s="904"/>
      <c r="E44" s="905"/>
      <c r="F44" s="135"/>
      <c r="G44" s="820"/>
      <c r="H44" s="825"/>
      <c r="I44" s="823"/>
      <c r="J44" s="823"/>
      <c r="K44" s="824"/>
      <c r="L44" s="829"/>
      <c r="M44" s="830"/>
      <c r="N44" s="830"/>
      <c r="O44" s="831"/>
      <c r="P44" s="859" t="s">
        <v>151</v>
      </c>
      <c r="Q44" s="860"/>
      <c r="R44" s="861"/>
      <c r="S44" s="136" t="str">
        <f>IF(S43="","",VLOOKUP(S43,'シフト記号表（勤務時間帯）'!$C$6:$K$35,9,FALSE))</f>
        <v/>
      </c>
      <c r="T44" s="137" t="str">
        <f>IF(T43="","",VLOOKUP(T43,'シフト記号表（勤務時間帯）'!$C$6:$K$35,9,FALSE))</f>
        <v/>
      </c>
      <c r="U44" s="137" t="str">
        <f>IF(U43="","",VLOOKUP(U43,'シフト記号表（勤務時間帯）'!$C$6:$K$35,9,FALSE))</f>
        <v/>
      </c>
      <c r="V44" s="137" t="str">
        <f>IF(V43="","",VLOOKUP(V43,'シフト記号表（勤務時間帯）'!$C$6:$K$35,9,FALSE))</f>
        <v/>
      </c>
      <c r="W44" s="137" t="str">
        <f>IF(W43="","",VLOOKUP(W43,'シフト記号表（勤務時間帯）'!$C$6:$K$35,9,FALSE))</f>
        <v/>
      </c>
      <c r="X44" s="137" t="str">
        <f>IF(X43="","",VLOOKUP(X43,'シフト記号表（勤務時間帯）'!$C$6:$K$35,9,FALSE))</f>
        <v/>
      </c>
      <c r="Y44" s="138" t="str">
        <f>IF(Y43="","",VLOOKUP(Y43,'シフト記号表（勤務時間帯）'!$C$6:$K$35,9,FALSE))</f>
        <v/>
      </c>
      <c r="Z44" s="136" t="str">
        <f>IF(Z43="","",VLOOKUP(Z43,'シフト記号表（勤務時間帯）'!$C$6:$K$35,9,FALSE))</f>
        <v/>
      </c>
      <c r="AA44" s="137" t="str">
        <f>IF(AA43="","",VLOOKUP(AA43,'シフト記号表（勤務時間帯）'!$C$6:$K$35,9,FALSE))</f>
        <v/>
      </c>
      <c r="AB44" s="137" t="str">
        <f>IF(AB43="","",VLOOKUP(AB43,'シフト記号表（勤務時間帯）'!$C$6:$K$35,9,FALSE))</f>
        <v/>
      </c>
      <c r="AC44" s="137" t="str">
        <f>IF(AC43="","",VLOOKUP(AC43,'シフト記号表（勤務時間帯）'!$C$6:$K$35,9,FALSE))</f>
        <v/>
      </c>
      <c r="AD44" s="137" t="str">
        <f>IF(AD43="","",VLOOKUP(AD43,'シフト記号表（勤務時間帯）'!$C$6:$K$35,9,FALSE))</f>
        <v/>
      </c>
      <c r="AE44" s="137" t="str">
        <f>IF(AE43="","",VLOOKUP(AE43,'シフト記号表（勤務時間帯）'!$C$6:$K$35,9,FALSE))</f>
        <v/>
      </c>
      <c r="AF44" s="138" t="str">
        <f>IF(AF43="","",VLOOKUP(AF43,'シフト記号表（勤務時間帯）'!$C$6:$K$35,9,FALSE))</f>
        <v/>
      </c>
      <c r="AG44" s="136" t="str">
        <f>IF(AG43="","",VLOOKUP(AG43,'シフト記号表（勤務時間帯）'!$C$6:$K$35,9,FALSE))</f>
        <v/>
      </c>
      <c r="AH44" s="137" t="str">
        <f>IF(AH43="","",VLOOKUP(AH43,'シフト記号表（勤務時間帯）'!$C$6:$K$35,9,FALSE))</f>
        <v/>
      </c>
      <c r="AI44" s="137" t="str">
        <f>IF(AI43="","",VLOOKUP(AI43,'シフト記号表（勤務時間帯）'!$C$6:$K$35,9,FALSE))</f>
        <v/>
      </c>
      <c r="AJ44" s="137" t="str">
        <f>IF(AJ43="","",VLOOKUP(AJ43,'シフト記号表（勤務時間帯）'!$C$6:$K$35,9,FALSE))</f>
        <v/>
      </c>
      <c r="AK44" s="137" t="str">
        <f>IF(AK43="","",VLOOKUP(AK43,'シフト記号表（勤務時間帯）'!$C$6:$K$35,9,FALSE))</f>
        <v/>
      </c>
      <c r="AL44" s="137" t="str">
        <f>IF(AL43="","",VLOOKUP(AL43,'シフト記号表（勤務時間帯）'!$C$6:$K$35,9,FALSE))</f>
        <v/>
      </c>
      <c r="AM44" s="138" t="str">
        <f>IF(AM43="","",VLOOKUP(AM43,'シフト記号表（勤務時間帯）'!$C$6:$K$35,9,FALSE))</f>
        <v/>
      </c>
      <c r="AN44" s="136" t="str">
        <f>IF(AN43="","",VLOOKUP(AN43,'シフト記号表（勤務時間帯）'!$C$6:$K$35,9,FALSE))</f>
        <v/>
      </c>
      <c r="AO44" s="137" t="str">
        <f>IF(AO43="","",VLOOKUP(AO43,'シフト記号表（勤務時間帯）'!$C$6:$K$35,9,FALSE))</f>
        <v/>
      </c>
      <c r="AP44" s="137" t="str">
        <f>IF(AP43="","",VLOOKUP(AP43,'シフト記号表（勤務時間帯）'!$C$6:$K$35,9,FALSE))</f>
        <v/>
      </c>
      <c r="AQ44" s="137" t="str">
        <f>IF(AQ43="","",VLOOKUP(AQ43,'シフト記号表（勤務時間帯）'!$C$6:$K$35,9,FALSE))</f>
        <v/>
      </c>
      <c r="AR44" s="137" t="str">
        <f>IF(AR43="","",VLOOKUP(AR43,'シフト記号表（勤務時間帯）'!$C$6:$K$35,9,FALSE))</f>
        <v/>
      </c>
      <c r="AS44" s="137" t="str">
        <f>IF(AS43="","",VLOOKUP(AS43,'シフト記号表（勤務時間帯）'!$C$6:$K$35,9,FALSE))</f>
        <v/>
      </c>
      <c r="AT44" s="138" t="str">
        <f>IF(AT43="","",VLOOKUP(AT43,'シフト記号表（勤務時間帯）'!$C$6:$K$35,9,FALSE))</f>
        <v/>
      </c>
      <c r="AU44" s="136" t="str">
        <f>IF(AU43="","",VLOOKUP(AU43,'シフト記号表（勤務時間帯）'!$C$6:$K$35,9,FALSE))</f>
        <v/>
      </c>
      <c r="AV44" s="137" t="str">
        <f>IF(AV43="","",VLOOKUP(AV43,'シフト記号表（勤務時間帯）'!$C$6:$K$35,9,FALSE))</f>
        <v/>
      </c>
      <c r="AW44" s="137" t="str">
        <f>IF(AW43="","",VLOOKUP(AW43,'シフト記号表（勤務時間帯）'!$C$6:$K$35,9,FALSE))</f>
        <v/>
      </c>
      <c r="AX44" s="862">
        <f>IF($BB$3="４週",SUM(S44:AT44),IF($BB$3="暦月",SUM(S44:AW44),""))</f>
        <v>0</v>
      </c>
      <c r="AY44" s="863"/>
      <c r="AZ44" s="864">
        <f>IF($BB$3="４週",AX44/4,IF($BB$3="暦月",'地密通所（1枚版）'!AX44/('地密通所（1枚版）'!$BB$8/7),""))</f>
        <v>0</v>
      </c>
      <c r="BA44" s="865"/>
      <c r="BB44" s="889"/>
      <c r="BC44" s="890"/>
      <c r="BD44" s="890"/>
      <c r="BE44" s="890"/>
      <c r="BF44" s="891"/>
    </row>
    <row r="45" spans="2:58" ht="20.25" customHeight="1">
      <c r="B45" s="1036"/>
      <c r="C45" s="906"/>
      <c r="D45" s="907"/>
      <c r="E45" s="908"/>
      <c r="F45" s="135">
        <f>C43</f>
        <v>0</v>
      </c>
      <c r="G45" s="821"/>
      <c r="H45" s="825"/>
      <c r="I45" s="823"/>
      <c r="J45" s="823"/>
      <c r="K45" s="824"/>
      <c r="L45" s="832"/>
      <c r="M45" s="833"/>
      <c r="N45" s="833"/>
      <c r="O45" s="834"/>
      <c r="P45" s="895" t="s">
        <v>152</v>
      </c>
      <c r="Q45" s="896"/>
      <c r="R45" s="897"/>
      <c r="S45" s="140" t="str">
        <f>IF(S43="","",VLOOKUP(S43,'シフト記号表（勤務時間帯）'!$C$6:$U$35,19,FALSE))</f>
        <v/>
      </c>
      <c r="T45" s="141" t="str">
        <f>IF(T43="","",VLOOKUP(T43,'シフト記号表（勤務時間帯）'!$C$6:$U$35,19,FALSE))</f>
        <v/>
      </c>
      <c r="U45" s="141" t="str">
        <f>IF(U43="","",VLOOKUP(U43,'シフト記号表（勤務時間帯）'!$C$6:$U$35,19,FALSE))</f>
        <v/>
      </c>
      <c r="V45" s="141" t="str">
        <f>IF(V43="","",VLOOKUP(V43,'シフト記号表（勤務時間帯）'!$C$6:$U$35,19,FALSE))</f>
        <v/>
      </c>
      <c r="W45" s="141" t="str">
        <f>IF(W43="","",VLOOKUP(W43,'シフト記号表（勤務時間帯）'!$C$6:$U$35,19,FALSE))</f>
        <v/>
      </c>
      <c r="X45" s="141" t="str">
        <f>IF(X43="","",VLOOKUP(X43,'シフト記号表（勤務時間帯）'!$C$6:$U$35,19,FALSE))</f>
        <v/>
      </c>
      <c r="Y45" s="142" t="str">
        <f>IF(Y43="","",VLOOKUP(Y43,'シフト記号表（勤務時間帯）'!$C$6:$U$35,19,FALSE))</f>
        <v/>
      </c>
      <c r="Z45" s="140" t="str">
        <f>IF(Z43="","",VLOOKUP(Z43,'シフト記号表（勤務時間帯）'!$C$6:$U$35,19,FALSE))</f>
        <v/>
      </c>
      <c r="AA45" s="141" t="str">
        <f>IF(AA43="","",VLOOKUP(AA43,'シフト記号表（勤務時間帯）'!$C$6:$U$35,19,FALSE))</f>
        <v/>
      </c>
      <c r="AB45" s="141" t="str">
        <f>IF(AB43="","",VLOOKUP(AB43,'シフト記号表（勤務時間帯）'!$C$6:$U$35,19,FALSE))</f>
        <v/>
      </c>
      <c r="AC45" s="141" t="str">
        <f>IF(AC43="","",VLOOKUP(AC43,'シフト記号表（勤務時間帯）'!$C$6:$U$35,19,FALSE))</f>
        <v/>
      </c>
      <c r="AD45" s="141" t="str">
        <f>IF(AD43="","",VLOOKUP(AD43,'シフト記号表（勤務時間帯）'!$C$6:$U$35,19,FALSE))</f>
        <v/>
      </c>
      <c r="AE45" s="141" t="str">
        <f>IF(AE43="","",VLOOKUP(AE43,'シフト記号表（勤務時間帯）'!$C$6:$U$35,19,FALSE))</f>
        <v/>
      </c>
      <c r="AF45" s="142" t="str">
        <f>IF(AF43="","",VLOOKUP(AF43,'シフト記号表（勤務時間帯）'!$C$6:$U$35,19,FALSE))</f>
        <v/>
      </c>
      <c r="AG45" s="140" t="str">
        <f>IF(AG43="","",VLOOKUP(AG43,'シフト記号表（勤務時間帯）'!$C$6:$U$35,19,FALSE))</f>
        <v/>
      </c>
      <c r="AH45" s="141" t="str">
        <f>IF(AH43="","",VLOOKUP(AH43,'シフト記号表（勤務時間帯）'!$C$6:$U$35,19,FALSE))</f>
        <v/>
      </c>
      <c r="AI45" s="141" t="str">
        <f>IF(AI43="","",VLOOKUP(AI43,'シフト記号表（勤務時間帯）'!$C$6:$U$35,19,FALSE))</f>
        <v/>
      </c>
      <c r="AJ45" s="141" t="str">
        <f>IF(AJ43="","",VLOOKUP(AJ43,'シフト記号表（勤務時間帯）'!$C$6:$U$35,19,FALSE))</f>
        <v/>
      </c>
      <c r="AK45" s="141" t="str">
        <f>IF(AK43="","",VLOOKUP(AK43,'シフト記号表（勤務時間帯）'!$C$6:$U$35,19,FALSE))</f>
        <v/>
      </c>
      <c r="AL45" s="141" t="str">
        <f>IF(AL43="","",VLOOKUP(AL43,'シフト記号表（勤務時間帯）'!$C$6:$U$35,19,FALSE))</f>
        <v/>
      </c>
      <c r="AM45" s="142" t="str">
        <f>IF(AM43="","",VLOOKUP(AM43,'シフト記号表（勤務時間帯）'!$C$6:$U$35,19,FALSE))</f>
        <v/>
      </c>
      <c r="AN45" s="140" t="str">
        <f>IF(AN43="","",VLOOKUP(AN43,'シフト記号表（勤務時間帯）'!$C$6:$U$35,19,FALSE))</f>
        <v/>
      </c>
      <c r="AO45" s="141" t="str">
        <f>IF(AO43="","",VLOOKUP(AO43,'シフト記号表（勤務時間帯）'!$C$6:$U$35,19,FALSE))</f>
        <v/>
      </c>
      <c r="AP45" s="141" t="str">
        <f>IF(AP43="","",VLOOKUP(AP43,'シフト記号表（勤務時間帯）'!$C$6:$U$35,19,FALSE))</f>
        <v/>
      </c>
      <c r="AQ45" s="141" t="str">
        <f>IF(AQ43="","",VLOOKUP(AQ43,'シフト記号表（勤務時間帯）'!$C$6:$U$35,19,FALSE))</f>
        <v/>
      </c>
      <c r="AR45" s="141" t="str">
        <f>IF(AR43="","",VLOOKUP(AR43,'シフト記号表（勤務時間帯）'!$C$6:$U$35,19,FALSE))</f>
        <v/>
      </c>
      <c r="AS45" s="141" t="str">
        <f>IF(AS43="","",VLOOKUP(AS43,'シフト記号表（勤務時間帯）'!$C$6:$U$35,19,FALSE))</f>
        <v/>
      </c>
      <c r="AT45" s="142" t="str">
        <f>IF(AT43="","",VLOOKUP(AT43,'シフト記号表（勤務時間帯）'!$C$6:$U$35,19,FALSE))</f>
        <v/>
      </c>
      <c r="AU45" s="140" t="str">
        <f>IF(AU43="","",VLOOKUP(AU43,'シフト記号表（勤務時間帯）'!$C$6:$U$35,19,FALSE))</f>
        <v/>
      </c>
      <c r="AV45" s="141" t="str">
        <f>IF(AV43="","",VLOOKUP(AV43,'シフト記号表（勤務時間帯）'!$C$6:$U$35,19,FALSE))</f>
        <v/>
      </c>
      <c r="AW45" s="141" t="str">
        <f>IF(AW43="","",VLOOKUP(AW43,'シフト記号表（勤務時間帯）'!$C$6:$U$35,19,FALSE))</f>
        <v/>
      </c>
      <c r="AX45" s="869">
        <f>IF($BB$3="４週",SUM(S45:AT45),IF($BB$3="暦月",SUM(S45:AW45),""))</f>
        <v>0</v>
      </c>
      <c r="AY45" s="870"/>
      <c r="AZ45" s="871">
        <f>IF($BB$3="４週",AX45/4,IF($BB$3="暦月",'地密通所（1枚版）'!AX45/('地密通所（1枚版）'!$BB$8/7),""))</f>
        <v>0</v>
      </c>
      <c r="BA45" s="872"/>
      <c r="BB45" s="892"/>
      <c r="BC45" s="893"/>
      <c r="BD45" s="893"/>
      <c r="BE45" s="893"/>
      <c r="BF45" s="894"/>
    </row>
    <row r="46" spans="2:58" ht="20.25" customHeight="1">
      <c r="B46" s="1036">
        <f>B43+1</f>
        <v>9</v>
      </c>
      <c r="C46" s="900"/>
      <c r="D46" s="901"/>
      <c r="E46" s="902"/>
      <c r="F46" s="143"/>
      <c r="G46" s="819"/>
      <c r="H46" s="822"/>
      <c r="I46" s="823"/>
      <c r="J46" s="823"/>
      <c r="K46" s="824"/>
      <c r="L46" s="826"/>
      <c r="M46" s="827"/>
      <c r="N46" s="827"/>
      <c r="O46" s="828"/>
      <c r="P46" s="835" t="s">
        <v>148</v>
      </c>
      <c r="Q46" s="836"/>
      <c r="R46" s="837"/>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3"/>
      <c r="AX46" s="850"/>
      <c r="AY46" s="851"/>
      <c r="AZ46" s="852"/>
      <c r="BA46" s="853"/>
      <c r="BB46" s="886"/>
      <c r="BC46" s="887"/>
      <c r="BD46" s="887"/>
      <c r="BE46" s="887"/>
      <c r="BF46" s="888"/>
    </row>
    <row r="47" spans="2:58" ht="20.25" customHeight="1">
      <c r="B47" s="1036"/>
      <c r="C47" s="903"/>
      <c r="D47" s="904"/>
      <c r="E47" s="905"/>
      <c r="F47" s="135"/>
      <c r="G47" s="820"/>
      <c r="H47" s="825"/>
      <c r="I47" s="823"/>
      <c r="J47" s="823"/>
      <c r="K47" s="824"/>
      <c r="L47" s="829"/>
      <c r="M47" s="830"/>
      <c r="N47" s="830"/>
      <c r="O47" s="831"/>
      <c r="P47" s="859" t="s">
        <v>151</v>
      </c>
      <c r="Q47" s="860"/>
      <c r="R47" s="861"/>
      <c r="S47" s="136" t="str">
        <f>IF(S46="","",VLOOKUP(S46,'シフト記号表（勤務時間帯）'!$C$6:$K$35,9,FALSE))</f>
        <v/>
      </c>
      <c r="T47" s="137" t="str">
        <f>IF(T46="","",VLOOKUP(T46,'シフト記号表（勤務時間帯）'!$C$6:$K$35,9,FALSE))</f>
        <v/>
      </c>
      <c r="U47" s="137" t="str">
        <f>IF(U46="","",VLOOKUP(U46,'シフト記号表（勤務時間帯）'!$C$6:$K$35,9,FALSE))</f>
        <v/>
      </c>
      <c r="V47" s="137" t="str">
        <f>IF(V46="","",VLOOKUP(V46,'シフト記号表（勤務時間帯）'!$C$6:$K$35,9,FALSE))</f>
        <v/>
      </c>
      <c r="W47" s="137" t="str">
        <f>IF(W46="","",VLOOKUP(W46,'シフト記号表（勤務時間帯）'!$C$6:$K$35,9,FALSE))</f>
        <v/>
      </c>
      <c r="X47" s="137" t="str">
        <f>IF(X46="","",VLOOKUP(X46,'シフト記号表（勤務時間帯）'!$C$6:$K$35,9,FALSE))</f>
        <v/>
      </c>
      <c r="Y47" s="138" t="str">
        <f>IF(Y46="","",VLOOKUP(Y46,'シフト記号表（勤務時間帯）'!$C$6:$K$35,9,FALSE))</f>
        <v/>
      </c>
      <c r="Z47" s="136" t="str">
        <f>IF(Z46="","",VLOOKUP(Z46,'シフト記号表（勤務時間帯）'!$C$6:$K$35,9,FALSE))</f>
        <v/>
      </c>
      <c r="AA47" s="137" t="str">
        <f>IF(AA46="","",VLOOKUP(AA46,'シフト記号表（勤務時間帯）'!$C$6:$K$35,9,FALSE))</f>
        <v/>
      </c>
      <c r="AB47" s="137" t="str">
        <f>IF(AB46="","",VLOOKUP(AB46,'シフト記号表（勤務時間帯）'!$C$6:$K$35,9,FALSE))</f>
        <v/>
      </c>
      <c r="AC47" s="137" t="str">
        <f>IF(AC46="","",VLOOKUP(AC46,'シフト記号表（勤務時間帯）'!$C$6:$K$35,9,FALSE))</f>
        <v/>
      </c>
      <c r="AD47" s="137" t="str">
        <f>IF(AD46="","",VLOOKUP(AD46,'シフト記号表（勤務時間帯）'!$C$6:$K$35,9,FALSE))</f>
        <v/>
      </c>
      <c r="AE47" s="137" t="str">
        <f>IF(AE46="","",VLOOKUP(AE46,'シフト記号表（勤務時間帯）'!$C$6:$K$35,9,FALSE))</f>
        <v/>
      </c>
      <c r="AF47" s="138" t="str">
        <f>IF(AF46="","",VLOOKUP(AF46,'シフト記号表（勤務時間帯）'!$C$6:$K$35,9,FALSE))</f>
        <v/>
      </c>
      <c r="AG47" s="136" t="str">
        <f>IF(AG46="","",VLOOKUP(AG46,'シフト記号表（勤務時間帯）'!$C$6:$K$35,9,FALSE))</f>
        <v/>
      </c>
      <c r="AH47" s="137" t="str">
        <f>IF(AH46="","",VLOOKUP(AH46,'シフト記号表（勤務時間帯）'!$C$6:$K$35,9,FALSE))</f>
        <v/>
      </c>
      <c r="AI47" s="137" t="str">
        <f>IF(AI46="","",VLOOKUP(AI46,'シフト記号表（勤務時間帯）'!$C$6:$K$35,9,FALSE))</f>
        <v/>
      </c>
      <c r="AJ47" s="137" t="str">
        <f>IF(AJ46="","",VLOOKUP(AJ46,'シフト記号表（勤務時間帯）'!$C$6:$K$35,9,FALSE))</f>
        <v/>
      </c>
      <c r="AK47" s="137" t="str">
        <f>IF(AK46="","",VLOOKUP(AK46,'シフト記号表（勤務時間帯）'!$C$6:$K$35,9,FALSE))</f>
        <v/>
      </c>
      <c r="AL47" s="137" t="str">
        <f>IF(AL46="","",VLOOKUP(AL46,'シフト記号表（勤務時間帯）'!$C$6:$K$35,9,FALSE))</f>
        <v/>
      </c>
      <c r="AM47" s="138" t="str">
        <f>IF(AM46="","",VLOOKUP(AM46,'シフト記号表（勤務時間帯）'!$C$6:$K$35,9,FALSE))</f>
        <v/>
      </c>
      <c r="AN47" s="136" t="str">
        <f>IF(AN46="","",VLOOKUP(AN46,'シフト記号表（勤務時間帯）'!$C$6:$K$35,9,FALSE))</f>
        <v/>
      </c>
      <c r="AO47" s="137" t="str">
        <f>IF(AO46="","",VLOOKUP(AO46,'シフト記号表（勤務時間帯）'!$C$6:$K$35,9,FALSE))</f>
        <v/>
      </c>
      <c r="AP47" s="137" t="str">
        <f>IF(AP46="","",VLOOKUP(AP46,'シフト記号表（勤務時間帯）'!$C$6:$K$35,9,FALSE))</f>
        <v/>
      </c>
      <c r="AQ47" s="137" t="str">
        <f>IF(AQ46="","",VLOOKUP(AQ46,'シフト記号表（勤務時間帯）'!$C$6:$K$35,9,FALSE))</f>
        <v/>
      </c>
      <c r="AR47" s="137" t="str">
        <f>IF(AR46="","",VLOOKUP(AR46,'シフト記号表（勤務時間帯）'!$C$6:$K$35,9,FALSE))</f>
        <v/>
      </c>
      <c r="AS47" s="137" t="str">
        <f>IF(AS46="","",VLOOKUP(AS46,'シフト記号表（勤務時間帯）'!$C$6:$K$35,9,FALSE))</f>
        <v/>
      </c>
      <c r="AT47" s="138" t="str">
        <f>IF(AT46="","",VLOOKUP(AT46,'シフト記号表（勤務時間帯）'!$C$6:$K$35,9,FALSE))</f>
        <v/>
      </c>
      <c r="AU47" s="136" t="str">
        <f>IF(AU46="","",VLOOKUP(AU46,'シフト記号表（勤務時間帯）'!$C$6:$K$35,9,FALSE))</f>
        <v/>
      </c>
      <c r="AV47" s="137" t="str">
        <f>IF(AV46="","",VLOOKUP(AV46,'シフト記号表（勤務時間帯）'!$C$6:$K$35,9,FALSE))</f>
        <v/>
      </c>
      <c r="AW47" s="137" t="str">
        <f>IF(AW46="","",VLOOKUP(AW46,'シフト記号表（勤務時間帯）'!$C$6:$K$35,9,FALSE))</f>
        <v/>
      </c>
      <c r="AX47" s="862">
        <f>IF($BB$3="４週",SUM(S47:AT47),IF($BB$3="暦月",SUM(S47:AW47),""))</f>
        <v>0</v>
      </c>
      <c r="AY47" s="863"/>
      <c r="AZ47" s="864">
        <f>IF($BB$3="４週",AX47/4,IF($BB$3="暦月",'地密通所（1枚版）'!AX47/('地密通所（1枚版）'!$BB$8/7),""))</f>
        <v>0</v>
      </c>
      <c r="BA47" s="865"/>
      <c r="BB47" s="889"/>
      <c r="BC47" s="890"/>
      <c r="BD47" s="890"/>
      <c r="BE47" s="890"/>
      <c r="BF47" s="891"/>
    </row>
    <row r="48" spans="2:58" ht="20.25" customHeight="1">
      <c r="B48" s="1036"/>
      <c r="C48" s="906"/>
      <c r="D48" s="907"/>
      <c r="E48" s="908"/>
      <c r="F48" s="135">
        <f>C46</f>
        <v>0</v>
      </c>
      <c r="G48" s="821"/>
      <c r="H48" s="825"/>
      <c r="I48" s="823"/>
      <c r="J48" s="823"/>
      <c r="K48" s="824"/>
      <c r="L48" s="832"/>
      <c r="M48" s="833"/>
      <c r="N48" s="833"/>
      <c r="O48" s="834"/>
      <c r="P48" s="895" t="s">
        <v>152</v>
      </c>
      <c r="Q48" s="896"/>
      <c r="R48" s="897"/>
      <c r="S48" s="140" t="str">
        <f>IF(S46="","",VLOOKUP(S46,'シフト記号表（勤務時間帯）'!$C$6:$U$35,19,FALSE))</f>
        <v/>
      </c>
      <c r="T48" s="141" t="str">
        <f>IF(T46="","",VLOOKUP(T46,'シフト記号表（勤務時間帯）'!$C$6:$U$35,19,FALSE))</f>
        <v/>
      </c>
      <c r="U48" s="141" t="str">
        <f>IF(U46="","",VLOOKUP(U46,'シフト記号表（勤務時間帯）'!$C$6:$U$35,19,FALSE))</f>
        <v/>
      </c>
      <c r="V48" s="141" t="str">
        <f>IF(V46="","",VLOOKUP(V46,'シフト記号表（勤務時間帯）'!$C$6:$U$35,19,FALSE))</f>
        <v/>
      </c>
      <c r="W48" s="141" t="str">
        <f>IF(W46="","",VLOOKUP(W46,'シフト記号表（勤務時間帯）'!$C$6:$U$35,19,FALSE))</f>
        <v/>
      </c>
      <c r="X48" s="141" t="str">
        <f>IF(X46="","",VLOOKUP(X46,'シフト記号表（勤務時間帯）'!$C$6:$U$35,19,FALSE))</f>
        <v/>
      </c>
      <c r="Y48" s="142" t="str">
        <f>IF(Y46="","",VLOOKUP(Y46,'シフト記号表（勤務時間帯）'!$C$6:$U$35,19,FALSE))</f>
        <v/>
      </c>
      <c r="Z48" s="140" t="str">
        <f>IF(Z46="","",VLOOKUP(Z46,'シフト記号表（勤務時間帯）'!$C$6:$U$35,19,FALSE))</f>
        <v/>
      </c>
      <c r="AA48" s="141" t="str">
        <f>IF(AA46="","",VLOOKUP(AA46,'シフト記号表（勤務時間帯）'!$C$6:$U$35,19,FALSE))</f>
        <v/>
      </c>
      <c r="AB48" s="141" t="str">
        <f>IF(AB46="","",VLOOKUP(AB46,'シフト記号表（勤務時間帯）'!$C$6:$U$35,19,FALSE))</f>
        <v/>
      </c>
      <c r="AC48" s="141" t="str">
        <f>IF(AC46="","",VLOOKUP(AC46,'シフト記号表（勤務時間帯）'!$C$6:$U$35,19,FALSE))</f>
        <v/>
      </c>
      <c r="AD48" s="141" t="str">
        <f>IF(AD46="","",VLOOKUP(AD46,'シフト記号表（勤務時間帯）'!$C$6:$U$35,19,FALSE))</f>
        <v/>
      </c>
      <c r="AE48" s="141" t="str">
        <f>IF(AE46="","",VLOOKUP(AE46,'シフト記号表（勤務時間帯）'!$C$6:$U$35,19,FALSE))</f>
        <v/>
      </c>
      <c r="AF48" s="142" t="str">
        <f>IF(AF46="","",VLOOKUP(AF46,'シフト記号表（勤務時間帯）'!$C$6:$U$35,19,FALSE))</f>
        <v/>
      </c>
      <c r="AG48" s="140" t="str">
        <f>IF(AG46="","",VLOOKUP(AG46,'シフト記号表（勤務時間帯）'!$C$6:$U$35,19,FALSE))</f>
        <v/>
      </c>
      <c r="AH48" s="141" t="str">
        <f>IF(AH46="","",VLOOKUP(AH46,'シフト記号表（勤務時間帯）'!$C$6:$U$35,19,FALSE))</f>
        <v/>
      </c>
      <c r="AI48" s="141" t="str">
        <f>IF(AI46="","",VLOOKUP(AI46,'シフト記号表（勤務時間帯）'!$C$6:$U$35,19,FALSE))</f>
        <v/>
      </c>
      <c r="AJ48" s="141" t="str">
        <f>IF(AJ46="","",VLOOKUP(AJ46,'シフト記号表（勤務時間帯）'!$C$6:$U$35,19,FALSE))</f>
        <v/>
      </c>
      <c r="AK48" s="141" t="str">
        <f>IF(AK46="","",VLOOKUP(AK46,'シフト記号表（勤務時間帯）'!$C$6:$U$35,19,FALSE))</f>
        <v/>
      </c>
      <c r="AL48" s="141" t="str">
        <f>IF(AL46="","",VLOOKUP(AL46,'シフト記号表（勤務時間帯）'!$C$6:$U$35,19,FALSE))</f>
        <v/>
      </c>
      <c r="AM48" s="142" t="str">
        <f>IF(AM46="","",VLOOKUP(AM46,'シフト記号表（勤務時間帯）'!$C$6:$U$35,19,FALSE))</f>
        <v/>
      </c>
      <c r="AN48" s="140" t="str">
        <f>IF(AN46="","",VLOOKUP(AN46,'シフト記号表（勤務時間帯）'!$C$6:$U$35,19,FALSE))</f>
        <v/>
      </c>
      <c r="AO48" s="141" t="str">
        <f>IF(AO46="","",VLOOKUP(AO46,'シフト記号表（勤務時間帯）'!$C$6:$U$35,19,FALSE))</f>
        <v/>
      </c>
      <c r="AP48" s="141" t="str">
        <f>IF(AP46="","",VLOOKUP(AP46,'シフト記号表（勤務時間帯）'!$C$6:$U$35,19,FALSE))</f>
        <v/>
      </c>
      <c r="AQ48" s="141" t="str">
        <f>IF(AQ46="","",VLOOKUP(AQ46,'シフト記号表（勤務時間帯）'!$C$6:$U$35,19,FALSE))</f>
        <v/>
      </c>
      <c r="AR48" s="141" t="str">
        <f>IF(AR46="","",VLOOKUP(AR46,'シフト記号表（勤務時間帯）'!$C$6:$U$35,19,FALSE))</f>
        <v/>
      </c>
      <c r="AS48" s="141" t="str">
        <f>IF(AS46="","",VLOOKUP(AS46,'シフト記号表（勤務時間帯）'!$C$6:$U$35,19,FALSE))</f>
        <v/>
      </c>
      <c r="AT48" s="142" t="str">
        <f>IF(AT46="","",VLOOKUP(AT46,'シフト記号表（勤務時間帯）'!$C$6:$U$35,19,FALSE))</f>
        <v/>
      </c>
      <c r="AU48" s="140" t="str">
        <f>IF(AU46="","",VLOOKUP(AU46,'シフト記号表（勤務時間帯）'!$C$6:$U$35,19,FALSE))</f>
        <v/>
      </c>
      <c r="AV48" s="141" t="str">
        <f>IF(AV46="","",VLOOKUP(AV46,'シフト記号表（勤務時間帯）'!$C$6:$U$35,19,FALSE))</f>
        <v/>
      </c>
      <c r="AW48" s="141" t="str">
        <f>IF(AW46="","",VLOOKUP(AW46,'シフト記号表（勤務時間帯）'!$C$6:$U$35,19,FALSE))</f>
        <v/>
      </c>
      <c r="AX48" s="869">
        <f>IF($BB$3="４週",SUM(S48:AT48),IF($BB$3="暦月",SUM(S48:AW48),""))</f>
        <v>0</v>
      </c>
      <c r="AY48" s="870"/>
      <c r="AZ48" s="871">
        <f>IF($BB$3="４週",AX48/4,IF($BB$3="暦月",'地密通所（1枚版）'!AX48/('地密通所（1枚版）'!$BB$8/7),""))</f>
        <v>0</v>
      </c>
      <c r="BA48" s="872"/>
      <c r="BB48" s="892"/>
      <c r="BC48" s="893"/>
      <c r="BD48" s="893"/>
      <c r="BE48" s="893"/>
      <c r="BF48" s="894"/>
    </row>
    <row r="49" spans="2:58" ht="20.25" customHeight="1">
      <c r="B49" s="1036">
        <f>B46+1</f>
        <v>10</v>
      </c>
      <c r="C49" s="900"/>
      <c r="D49" s="901"/>
      <c r="E49" s="902"/>
      <c r="F49" s="143"/>
      <c r="G49" s="819"/>
      <c r="H49" s="822"/>
      <c r="I49" s="823"/>
      <c r="J49" s="823"/>
      <c r="K49" s="824"/>
      <c r="L49" s="826"/>
      <c r="M49" s="827"/>
      <c r="N49" s="827"/>
      <c r="O49" s="828"/>
      <c r="P49" s="835" t="s">
        <v>148</v>
      </c>
      <c r="Q49" s="836"/>
      <c r="R49" s="837"/>
      <c r="S49" s="132"/>
      <c r="T49" s="133"/>
      <c r="U49" s="133"/>
      <c r="V49" s="133"/>
      <c r="W49" s="133"/>
      <c r="X49" s="133"/>
      <c r="Y49" s="134"/>
      <c r="Z49" s="132"/>
      <c r="AA49" s="133"/>
      <c r="AB49" s="133"/>
      <c r="AC49" s="133"/>
      <c r="AD49" s="133"/>
      <c r="AE49" s="133"/>
      <c r="AF49" s="134"/>
      <c r="AG49" s="132"/>
      <c r="AH49" s="133"/>
      <c r="AI49" s="133"/>
      <c r="AJ49" s="133"/>
      <c r="AK49" s="133"/>
      <c r="AL49" s="133"/>
      <c r="AM49" s="134"/>
      <c r="AN49" s="132"/>
      <c r="AO49" s="133"/>
      <c r="AP49" s="133"/>
      <c r="AQ49" s="133"/>
      <c r="AR49" s="133"/>
      <c r="AS49" s="133"/>
      <c r="AT49" s="134"/>
      <c r="AU49" s="132"/>
      <c r="AV49" s="133"/>
      <c r="AW49" s="133"/>
      <c r="AX49" s="850"/>
      <c r="AY49" s="851"/>
      <c r="AZ49" s="852"/>
      <c r="BA49" s="853"/>
      <c r="BB49" s="886"/>
      <c r="BC49" s="887"/>
      <c r="BD49" s="887"/>
      <c r="BE49" s="887"/>
      <c r="BF49" s="888"/>
    </row>
    <row r="50" spans="2:58" ht="20.25" customHeight="1">
      <c r="B50" s="1036"/>
      <c r="C50" s="903"/>
      <c r="D50" s="904"/>
      <c r="E50" s="905"/>
      <c r="F50" s="135"/>
      <c r="G50" s="820"/>
      <c r="H50" s="825"/>
      <c r="I50" s="823"/>
      <c r="J50" s="823"/>
      <c r="K50" s="824"/>
      <c r="L50" s="829"/>
      <c r="M50" s="830"/>
      <c r="N50" s="830"/>
      <c r="O50" s="831"/>
      <c r="P50" s="859" t="s">
        <v>151</v>
      </c>
      <c r="Q50" s="860"/>
      <c r="R50" s="861"/>
      <c r="S50" s="136" t="str">
        <f>IF(S49="","",VLOOKUP(S49,'シフト記号表（勤務時間帯）'!$C$6:$K$35,9,FALSE))</f>
        <v/>
      </c>
      <c r="T50" s="137" t="str">
        <f>IF(T49="","",VLOOKUP(T49,'シフト記号表（勤務時間帯）'!$C$6:$K$35,9,FALSE))</f>
        <v/>
      </c>
      <c r="U50" s="137" t="str">
        <f>IF(U49="","",VLOOKUP(U49,'シフト記号表（勤務時間帯）'!$C$6:$K$35,9,FALSE))</f>
        <v/>
      </c>
      <c r="V50" s="137" t="str">
        <f>IF(V49="","",VLOOKUP(V49,'シフト記号表（勤務時間帯）'!$C$6:$K$35,9,FALSE))</f>
        <v/>
      </c>
      <c r="W50" s="137" t="str">
        <f>IF(W49="","",VLOOKUP(W49,'シフト記号表（勤務時間帯）'!$C$6:$K$35,9,FALSE))</f>
        <v/>
      </c>
      <c r="X50" s="137" t="str">
        <f>IF(X49="","",VLOOKUP(X49,'シフト記号表（勤務時間帯）'!$C$6:$K$35,9,FALSE))</f>
        <v/>
      </c>
      <c r="Y50" s="138" t="str">
        <f>IF(Y49="","",VLOOKUP(Y49,'シフト記号表（勤務時間帯）'!$C$6:$K$35,9,FALSE))</f>
        <v/>
      </c>
      <c r="Z50" s="136" t="str">
        <f>IF(Z49="","",VLOOKUP(Z49,'シフト記号表（勤務時間帯）'!$C$6:$K$35,9,FALSE))</f>
        <v/>
      </c>
      <c r="AA50" s="137" t="str">
        <f>IF(AA49="","",VLOOKUP(AA49,'シフト記号表（勤務時間帯）'!$C$6:$K$35,9,FALSE))</f>
        <v/>
      </c>
      <c r="AB50" s="137" t="str">
        <f>IF(AB49="","",VLOOKUP(AB49,'シフト記号表（勤務時間帯）'!$C$6:$K$35,9,FALSE))</f>
        <v/>
      </c>
      <c r="AC50" s="137" t="str">
        <f>IF(AC49="","",VLOOKUP(AC49,'シフト記号表（勤務時間帯）'!$C$6:$K$35,9,FALSE))</f>
        <v/>
      </c>
      <c r="AD50" s="137" t="str">
        <f>IF(AD49="","",VLOOKUP(AD49,'シフト記号表（勤務時間帯）'!$C$6:$K$35,9,FALSE))</f>
        <v/>
      </c>
      <c r="AE50" s="137" t="str">
        <f>IF(AE49="","",VLOOKUP(AE49,'シフト記号表（勤務時間帯）'!$C$6:$K$35,9,FALSE))</f>
        <v/>
      </c>
      <c r="AF50" s="138" t="str">
        <f>IF(AF49="","",VLOOKUP(AF49,'シフト記号表（勤務時間帯）'!$C$6:$K$35,9,FALSE))</f>
        <v/>
      </c>
      <c r="AG50" s="136" t="str">
        <f>IF(AG49="","",VLOOKUP(AG49,'シフト記号表（勤務時間帯）'!$C$6:$K$35,9,FALSE))</f>
        <v/>
      </c>
      <c r="AH50" s="137" t="str">
        <f>IF(AH49="","",VLOOKUP(AH49,'シフト記号表（勤務時間帯）'!$C$6:$K$35,9,FALSE))</f>
        <v/>
      </c>
      <c r="AI50" s="137" t="str">
        <f>IF(AI49="","",VLOOKUP(AI49,'シフト記号表（勤務時間帯）'!$C$6:$K$35,9,FALSE))</f>
        <v/>
      </c>
      <c r="AJ50" s="137" t="str">
        <f>IF(AJ49="","",VLOOKUP(AJ49,'シフト記号表（勤務時間帯）'!$C$6:$K$35,9,FALSE))</f>
        <v/>
      </c>
      <c r="AK50" s="137" t="str">
        <f>IF(AK49="","",VLOOKUP(AK49,'シフト記号表（勤務時間帯）'!$C$6:$K$35,9,FALSE))</f>
        <v/>
      </c>
      <c r="AL50" s="137" t="str">
        <f>IF(AL49="","",VLOOKUP(AL49,'シフト記号表（勤務時間帯）'!$C$6:$K$35,9,FALSE))</f>
        <v/>
      </c>
      <c r="AM50" s="138" t="str">
        <f>IF(AM49="","",VLOOKUP(AM49,'シフト記号表（勤務時間帯）'!$C$6:$K$35,9,FALSE))</f>
        <v/>
      </c>
      <c r="AN50" s="136" t="str">
        <f>IF(AN49="","",VLOOKUP(AN49,'シフト記号表（勤務時間帯）'!$C$6:$K$35,9,FALSE))</f>
        <v/>
      </c>
      <c r="AO50" s="137" t="str">
        <f>IF(AO49="","",VLOOKUP(AO49,'シフト記号表（勤務時間帯）'!$C$6:$K$35,9,FALSE))</f>
        <v/>
      </c>
      <c r="AP50" s="137" t="str">
        <f>IF(AP49="","",VLOOKUP(AP49,'シフト記号表（勤務時間帯）'!$C$6:$K$35,9,FALSE))</f>
        <v/>
      </c>
      <c r="AQ50" s="137" t="str">
        <f>IF(AQ49="","",VLOOKUP(AQ49,'シフト記号表（勤務時間帯）'!$C$6:$K$35,9,FALSE))</f>
        <v/>
      </c>
      <c r="AR50" s="137" t="str">
        <f>IF(AR49="","",VLOOKUP(AR49,'シフト記号表（勤務時間帯）'!$C$6:$K$35,9,FALSE))</f>
        <v/>
      </c>
      <c r="AS50" s="137" t="str">
        <f>IF(AS49="","",VLOOKUP(AS49,'シフト記号表（勤務時間帯）'!$C$6:$K$35,9,FALSE))</f>
        <v/>
      </c>
      <c r="AT50" s="138" t="str">
        <f>IF(AT49="","",VLOOKUP(AT49,'シフト記号表（勤務時間帯）'!$C$6:$K$35,9,FALSE))</f>
        <v/>
      </c>
      <c r="AU50" s="136" t="str">
        <f>IF(AU49="","",VLOOKUP(AU49,'シフト記号表（勤務時間帯）'!$C$6:$K$35,9,FALSE))</f>
        <v/>
      </c>
      <c r="AV50" s="137" t="str">
        <f>IF(AV49="","",VLOOKUP(AV49,'シフト記号表（勤務時間帯）'!$C$6:$K$35,9,FALSE))</f>
        <v/>
      </c>
      <c r="AW50" s="137" t="str">
        <f>IF(AW49="","",VLOOKUP(AW49,'シフト記号表（勤務時間帯）'!$C$6:$K$35,9,FALSE))</f>
        <v/>
      </c>
      <c r="AX50" s="862">
        <f>IF($BB$3="４週",SUM(S50:AT50),IF($BB$3="暦月",SUM(S50:AW50),""))</f>
        <v>0</v>
      </c>
      <c r="AY50" s="863"/>
      <c r="AZ50" s="864">
        <f>IF($BB$3="４週",AX50/4,IF($BB$3="暦月",'地密通所（1枚版）'!AX50/('地密通所（1枚版）'!$BB$8/7),""))</f>
        <v>0</v>
      </c>
      <c r="BA50" s="865"/>
      <c r="BB50" s="889"/>
      <c r="BC50" s="890"/>
      <c r="BD50" s="890"/>
      <c r="BE50" s="890"/>
      <c r="BF50" s="891"/>
    </row>
    <row r="51" spans="2:58" ht="20.25" customHeight="1">
      <c r="B51" s="1036"/>
      <c r="C51" s="906"/>
      <c r="D51" s="907"/>
      <c r="E51" s="908"/>
      <c r="F51" s="135">
        <f>C49</f>
        <v>0</v>
      </c>
      <c r="G51" s="821"/>
      <c r="H51" s="825"/>
      <c r="I51" s="823"/>
      <c r="J51" s="823"/>
      <c r="K51" s="824"/>
      <c r="L51" s="832"/>
      <c r="M51" s="833"/>
      <c r="N51" s="833"/>
      <c r="O51" s="834"/>
      <c r="P51" s="895" t="s">
        <v>152</v>
      </c>
      <c r="Q51" s="896"/>
      <c r="R51" s="897"/>
      <c r="S51" s="140" t="str">
        <f>IF(S49="","",VLOOKUP(S49,'シフト記号表（勤務時間帯）'!$C$6:$U$35,19,FALSE))</f>
        <v/>
      </c>
      <c r="T51" s="141" t="str">
        <f>IF(T49="","",VLOOKUP(T49,'シフト記号表（勤務時間帯）'!$C$6:$U$35,19,FALSE))</f>
        <v/>
      </c>
      <c r="U51" s="141" t="str">
        <f>IF(U49="","",VLOOKUP(U49,'シフト記号表（勤務時間帯）'!$C$6:$U$35,19,FALSE))</f>
        <v/>
      </c>
      <c r="V51" s="141" t="str">
        <f>IF(V49="","",VLOOKUP(V49,'シフト記号表（勤務時間帯）'!$C$6:$U$35,19,FALSE))</f>
        <v/>
      </c>
      <c r="W51" s="141" t="str">
        <f>IF(W49="","",VLOOKUP(W49,'シフト記号表（勤務時間帯）'!$C$6:$U$35,19,FALSE))</f>
        <v/>
      </c>
      <c r="X51" s="141" t="str">
        <f>IF(X49="","",VLOOKUP(X49,'シフト記号表（勤務時間帯）'!$C$6:$U$35,19,FALSE))</f>
        <v/>
      </c>
      <c r="Y51" s="142" t="str">
        <f>IF(Y49="","",VLOOKUP(Y49,'シフト記号表（勤務時間帯）'!$C$6:$U$35,19,FALSE))</f>
        <v/>
      </c>
      <c r="Z51" s="140" t="str">
        <f>IF(Z49="","",VLOOKUP(Z49,'シフト記号表（勤務時間帯）'!$C$6:$U$35,19,FALSE))</f>
        <v/>
      </c>
      <c r="AA51" s="141" t="str">
        <f>IF(AA49="","",VLOOKUP(AA49,'シフト記号表（勤務時間帯）'!$C$6:$U$35,19,FALSE))</f>
        <v/>
      </c>
      <c r="AB51" s="141" t="str">
        <f>IF(AB49="","",VLOOKUP(AB49,'シフト記号表（勤務時間帯）'!$C$6:$U$35,19,FALSE))</f>
        <v/>
      </c>
      <c r="AC51" s="141" t="str">
        <f>IF(AC49="","",VLOOKUP(AC49,'シフト記号表（勤務時間帯）'!$C$6:$U$35,19,FALSE))</f>
        <v/>
      </c>
      <c r="AD51" s="141" t="str">
        <f>IF(AD49="","",VLOOKUP(AD49,'シフト記号表（勤務時間帯）'!$C$6:$U$35,19,FALSE))</f>
        <v/>
      </c>
      <c r="AE51" s="141" t="str">
        <f>IF(AE49="","",VLOOKUP(AE49,'シフト記号表（勤務時間帯）'!$C$6:$U$35,19,FALSE))</f>
        <v/>
      </c>
      <c r="AF51" s="142" t="str">
        <f>IF(AF49="","",VLOOKUP(AF49,'シフト記号表（勤務時間帯）'!$C$6:$U$35,19,FALSE))</f>
        <v/>
      </c>
      <c r="AG51" s="140" t="str">
        <f>IF(AG49="","",VLOOKUP(AG49,'シフト記号表（勤務時間帯）'!$C$6:$U$35,19,FALSE))</f>
        <v/>
      </c>
      <c r="AH51" s="141" t="str">
        <f>IF(AH49="","",VLOOKUP(AH49,'シフト記号表（勤務時間帯）'!$C$6:$U$35,19,FALSE))</f>
        <v/>
      </c>
      <c r="AI51" s="141" t="str">
        <f>IF(AI49="","",VLOOKUP(AI49,'シフト記号表（勤務時間帯）'!$C$6:$U$35,19,FALSE))</f>
        <v/>
      </c>
      <c r="AJ51" s="141" t="str">
        <f>IF(AJ49="","",VLOOKUP(AJ49,'シフト記号表（勤務時間帯）'!$C$6:$U$35,19,FALSE))</f>
        <v/>
      </c>
      <c r="AK51" s="141" t="str">
        <f>IF(AK49="","",VLOOKUP(AK49,'シフト記号表（勤務時間帯）'!$C$6:$U$35,19,FALSE))</f>
        <v/>
      </c>
      <c r="AL51" s="141" t="str">
        <f>IF(AL49="","",VLOOKUP(AL49,'シフト記号表（勤務時間帯）'!$C$6:$U$35,19,FALSE))</f>
        <v/>
      </c>
      <c r="AM51" s="142" t="str">
        <f>IF(AM49="","",VLOOKUP(AM49,'シフト記号表（勤務時間帯）'!$C$6:$U$35,19,FALSE))</f>
        <v/>
      </c>
      <c r="AN51" s="140" t="str">
        <f>IF(AN49="","",VLOOKUP(AN49,'シフト記号表（勤務時間帯）'!$C$6:$U$35,19,FALSE))</f>
        <v/>
      </c>
      <c r="AO51" s="141" t="str">
        <f>IF(AO49="","",VLOOKUP(AO49,'シフト記号表（勤務時間帯）'!$C$6:$U$35,19,FALSE))</f>
        <v/>
      </c>
      <c r="AP51" s="141" t="str">
        <f>IF(AP49="","",VLOOKUP(AP49,'シフト記号表（勤務時間帯）'!$C$6:$U$35,19,FALSE))</f>
        <v/>
      </c>
      <c r="AQ51" s="141" t="str">
        <f>IF(AQ49="","",VLOOKUP(AQ49,'シフト記号表（勤務時間帯）'!$C$6:$U$35,19,FALSE))</f>
        <v/>
      </c>
      <c r="AR51" s="141" t="str">
        <f>IF(AR49="","",VLOOKUP(AR49,'シフト記号表（勤務時間帯）'!$C$6:$U$35,19,FALSE))</f>
        <v/>
      </c>
      <c r="AS51" s="141" t="str">
        <f>IF(AS49="","",VLOOKUP(AS49,'シフト記号表（勤務時間帯）'!$C$6:$U$35,19,FALSE))</f>
        <v/>
      </c>
      <c r="AT51" s="142" t="str">
        <f>IF(AT49="","",VLOOKUP(AT49,'シフト記号表（勤務時間帯）'!$C$6:$U$35,19,FALSE))</f>
        <v/>
      </c>
      <c r="AU51" s="140" t="str">
        <f>IF(AU49="","",VLOOKUP(AU49,'シフト記号表（勤務時間帯）'!$C$6:$U$35,19,FALSE))</f>
        <v/>
      </c>
      <c r="AV51" s="141" t="str">
        <f>IF(AV49="","",VLOOKUP(AV49,'シフト記号表（勤務時間帯）'!$C$6:$U$35,19,FALSE))</f>
        <v/>
      </c>
      <c r="AW51" s="141" t="str">
        <f>IF(AW49="","",VLOOKUP(AW49,'シフト記号表（勤務時間帯）'!$C$6:$U$35,19,FALSE))</f>
        <v/>
      </c>
      <c r="AX51" s="869">
        <f>IF($BB$3="４週",SUM(S51:AT51),IF($BB$3="暦月",SUM(S51:AW51),""))</f>
        <v>0</v>
      </c>
      <c r="AY51" s="870"/>
      <c r="AZ51" s="871">
        <f>IF($BB$3="４週",AX51/4,IF($BB$3="暦月",'地密通所（1枚版）'!AX51/('地密通所（1枚版）'!$BB$8/7),""))</f>
        <v>0</v>
      </c>
      <c r="BA51" s="872"/>
      <c r="BB51" s="892"/>
      <c r="BC51" s="893"/>
      <c r="BD51" s="893"/>
      <c r="BE51" s="893"/>
      <c r="BF51" s="894"/>
    </row>
    <row r="52" spans="2:58" ht="20.25" customHeight="1">
      <c r="B52" s="1036">
        <f>B49+1</f>
        <v>11</v>
      </c>
      <c r="C52" s="900"/>
      <c r="D52" s="901"/>
      <c r="E52" s="902"/>
      <c r="F52" s="143"/>
      <c r="G52" s="819"/>
      <c r="H52" s="822"/>
      <c r="I52" s="823"/>
      <c r="J52" s="823"/>
      <c r="K52" s="824"/>
      <c r="L52" s="826"/>
      <c r="M52" s="827"/>
      <c r="N52" s="827"/>
      <c r="O52" s="828"/>
      <c r="P52" s="835" t="s">
        <v>148</v>
      </c>
      <c r="Q52" s="836"/>
      <c r="R52" s="837"/>
      <c r="S52" s="132"/>
      <c r="T52" s="133"/>
      <c r="U52" s="133"/>
      <c r="V52" s="133"/>
      <c r="W52" s="133"/>
      <c r="X52" s="133"/>
      <c r="Y52" s="134"/>
      <c r="Z52" s="132"/>
      <c r="AA52" s="133"/>
      <c r="AB52" s="133"/>
      <c r="AC52" s="133"/>
      <c r="AD52" s="133"/>
      <c r="AE52" s="133"/>
      <c r="AF52" s="134"/>
      <c r="AG52" s="132"/>
      <c r="AH52" s="133"/>
      <c r="AI52" s="133"/>
      <c r="AJ52" s="133"/>
      <c r="AK52" s="133"/>
      <c r="AL52" s="133"/>
      <c r="AM52" s="134"/>
      <c r="AN52" s="132"/>
      <c r="AO52" s="133"/>
      <c r="AP52" s="133"/>
      <c r="AQ52" s="133"/>
      <c r="AR52" s="133"/>
      <c r="AS52" s="133"/>
      <c r="AT52" s="134"/>
      <c r="AU52" s="132"/>
      <c r="AV52" s="133"/>
      <c r="AW52" s="133"/>
      <c r="AX52" s="850"/>
      <c r="AY52" s="851"/>
      <c r="AZ52" s="852"/>
      <c r="BA52" s="853"/>
      <c r="BB52" s="886"/>
      <c r="BC52" s="887"/>
      <c r="BD52" s="887"/>
      <c r="BE52" s="887"/>
      <c r="BF52" s="888"/>
    </row>
    <row r="53" spans="2:58" ht="20.25" customHeight="1">
      <c r="B53" s="1036"/>
      <c r="C53" s="903"/>
      <c r="D53" s="904"/>
      <c r="E53" s="905"/>
      <c r="F53" s="135"/>
      <c r="G53" s="820"/>
      <c r="H53" s="825"/>
      <c r="I53" s="823"/>
      <c r="J53" s="823"/>
      <c r="K53" s="824"/>
      <c r="L53" s="829"/>
      <c r="M53" s="830"/>
      <c r="N53" s="830"/>
      <c r="O53" s="831"/>
      <c r="P53" s="859" t="s">
        <v>151</v>
      </c>
      <c r="Q53" s="860"/>
      <c r="R53" s="861"/>
      <c r="S53" s="136" t="str">
        <f>IF(S52="","",VLOOKUP(S52,'シフト記号表（勤務時間帯）'!$C$6:$K$35,9,FALSE))</f>
        <v/>
      </c>
      <c r="T53" s="137" t="str">
        <f>IF(T52="","",VLOOKUP(T52,'シフト記号表（勤務時間帯）'!$C$6:$K$35,9,FALSE))</f>
        <v/>
      </c>
      <c r="U53" s="137" t="str">
        <f>IF(U52="","",VLOOKUP(U52,'シフト記号表（勤務時間帯）'!$C$6:$K$35,9,FALSE))</f>
        <v/>
      </c>
      <c r="V53" s="137" t="str">
        <f>IF(V52="","",VLOOKUP(V52,'シフト記号表（勤務時間帯）'!$C$6:$K$35,9,FALSE))</f>
        <v/>
      </c>
      <c r="W53" s="137" t="str">
        <f>IF(W52="","",VLOOKUP(W52,'シフト記号表（勤務時間帯）'!$C$6:$K$35,9,FALSE))</f>
        <v/>
      </c>
      <c r="X53" s="137" t="str">
        <f>IF(X52="","",VLOOKUP(X52,'シフト記号表（勤務時間帯）'!$C$6:$K$35,9,FALSE))</f>
        <v/>
      </c>
      <c r="Y53" s="138" t="str">
        <f>IF(Y52="","",VLOOKUP(Y52,'シフト記号表（勤務時間帯）'!$C$6:$K$35,9,FALSE))</f>
        <v/>
      </c>
      <c r="Z53" s="136" t="str">
        <f>IF(Z52="","",VLOOKUP(Z52,'シフト記号表（勤務時間帯）'!$C$6:$K$35,9,FALSE))</f>
        <v/>
      </c>
      <c r="AA53" s="137" t="str">
        <f>IF(AA52="","",VLOOKUP(AA52,'シフト記号表（勤務時間帯）'!$C$6:$K$35,9,FALSE))</f>
        <v/>
      </c>
      <c r="AB53" s="137" t="str">
        <f>IF(AB52="","",VLOOKUP(AB52,'シフト記号表（勤務時間帯）'!$C$6:$K$35,9,FALSE))</f>
        <v/>
      </c>
      <c r="AC53" s="137" t="str">
        <f>IF(AC52="","",VLOOKUP(AC52,'シフト記号表（勤務時間帯）'!$C$6:$K$35,9,FALSE))</f>
        <v/>
      </c>
      <c r="AD53" s="137" t="str">
        <f>IF(AD52="","",VLOOKUP(AD52,'シフト記号表（勤務時間帯）'!$C$6:$K$35,9,FALSE))</f>
        <v/>
      </c>
      <c r="AE53" s="137" t="str">
        <f>IF(AE52="","",VLOOKUP(AE52,'シフト記号表（勤務時間帯）'!$C$6:$K$35,9,FALSE))</f>
        <v/>
      </c>
      <c r="AF53" s="138" t="str">
        <f>IF(AF52="","",VLOOKUP(AF52,'シフト記号表（勤務時間帯）'!$C$6:$K$35,9,FALSE))</f>
        <v/>
      </c>
      <c r="AG53" s="136" t="str">
        <f>IF(AG52="","",VLOOKUP(AG52,'シフト記号表（勤務時間帯）'!$C$6:$K$35,9,FALSE))</f>
        <v/>
      </c>
      <c r="AH53" s="137" t="str">
        <f>IF(AH52="","",VLOOKUP(AH52,'シフト記号表（勤務時間帯）'!$C$6:$K$35,9,FALSE))</f>
        <v/>
      </c>
      <c r="AI53" s="137" t="str">
        <f>IF(AI52="","",VLOOKUP(AI52,'シフト記号表（勤務時間帯）'!$C$6:$K$35,9,FALSE))</f>
        <v/>
      </c>
      <c r="AJ53" s="137" t="str">
        <f>IF(AJ52="","",VLOOKUP(AJ52,'シフト記号表（勤務時間帯）'!$C$6:$K$35,9,FALSE))</f>
        <v/>
      </c>
      <c r="AK53" s="137" t="str">
        <f>IF(AK52="","",VLOOKUP(AK52,'シフト記号表（勤務時間帯）'!$C$6:$K$35,9,FALSE))</f>
        <v/>
      </c>
      <c r="AL53" s="137" t="str">
        <f>IF(AL52="","",VLOOKUP(AL52,'シフト記号表（勤務時間帯）'!$C$6:$K$35,9,FALSE))</f>
        <v/>
      </c>
      <c r="AM53" s="138" t="str">
        <f>IF(AM52="","",VLOOKUP(AM52,'シフト記号表（勤務時間帯）'!$C$6:$K$35,9,FALSE))</f>
        <v/>
      </c>
      <c r="AN53" s="136" t="str">
        <f>IF(AN52="","",VLOOKUP(AN52,'シフト記号表（勤務時間帯）'!$C$6:$K$35,9,FALSE))</f>
        <v/>
      </c>
      <c r="AO53" s="137" t="str">
        <f>IF(AO52="","",VLOOKUP(AO52,'シフト記号表（勤務時間帯）'!$C$6:$K$35,9,FALSE))</f>
        <v/>
      </c>
      <c r="AP53" s="137" t="str">
        <f>IF(AP52="","",VLOOKUP(AP52,'シフト記号表（勤務時間帯）'!$C$6:$K$35,9,FALSE))</f>
        <v/>
      </c>
      <c r="AQ53" s="137" t="str">
        <f>IF(AQ52="","",VLOOKUP(AQ52,'シフト記号表（勤務時間帯）'!$C$6:$K$35,9,FALSE))</f>
        <v/>
      </c>
      <c r="AR53" s="137" t="str">
        <f>IF(AR52="","",VLOOKUP(AR52,'シフト記号表（勤務時間帯）'!$C$6:$K$35,9,FALSE))</f>
        <v/>
      </c>
      <c r="AS53" s="137" t="str">
        <f>IF(AS52="","",VLOOKUP(AS52,'シフト記号表（勤務時間帯）'!$C$6:$K$35,9,FALSE))</f>
        <v/>
      </c>
      <c r="AT53" s="138" t="str">
        <f>IF(AT52="","",VLOOKUP(AT52,'シフト記号表（勤務時間帯）'!$C$6:$K$35,9,FALSE))</f>
        <v/>
      </c>
      <c r="AU53" s="136" t="str">
        <f>IF(AU52="","",VLOOKUP(AU52,'シフト記号表（勤務時間帯）'!$C$6:$K$35,9,FALSE))</f>
        <v/>
      </c>
      <c r="AV53" s="137" t="str">
        <f>IF(AV52="","",VLOOKUP(AV52,'シフト記号表（勤務時間帯）'!$C$6:$K$35,9,FALSE))</f>
        <v/>
      </c>
      <c r="AW53" s="137" t="str">
        <f>IF(AW52="","",VLOOKUP(AW52,'シフト記号表（勤務時間帯）'!$C$6:$K$35,9,FALSE))</f>
        <v/>
      </c>
      <c r="AX53" s="862">
        <f>IF($BB$3="４週",SUM(S53:AT53),IF($BB$3="暦月",SUM(S53:AW53),""))</f>
        <v>0</v>
      </c>
      <c r="AY53" s="863"/>
      <c r="AZ53" s="864">
        <f>IF($BB$3="４週",AX53/4,IF($BB$3="暦月",'地密通所（1枚版）'!AX53/('地密通所（1枚版）'!$BB$8/7),""))</f>
        <v>0</v>
      </c>
      <c r="BA53" s="865"/>
      <c r="BB53" s="889"/>
      <c r="BC53" s="890"/>
      <c r="BD53" s="890"/>
      <c r="BE53" s="890"/>
      <c r="BF53" s="891"/>
    </row>
    <row r="54" spans="2:58" ht="20.25" customHeight="1">
      <c r="B54" s="1036"/>
      <c r="C54" s="906"/>
      <c r="D54" s="907"/>
      <c r="E54" s="908"/>
      <c r="F54" s="135">
        <f>C52</f>
        <v>0</v>
      </c>
      <c r="G54" s="821"/>
      <c r="H54" s="825"/>
      <c r="I54" s="823"/>
      <c r="J54" s="823"/>
      <c r="K54" s="824"/>
      <c r="L54" s="832"/>
      <c r="M54" s="833"/>
      <c r="N54" s="833"/>
      <c r="O54" s="834"/>
      <c r="P54" s="895" t="s">
        <v>152</v>
      </c>
      <c r="Q54" s="896"/>
      <c r="R54" s="897"/>
      <c r="S54" s="140" t="str">
        <f>IF(S52="","",VLOOKUP(S52,'シフト記号表（勤務時間帯）'!$C$6:$U$35,19,FALSE))</f>
        <v/>
      </c>
      <c r="T54" s="141" t="str">
        <f>IF(T52="","",VLOOKUP(T52,'シフト記号表（勤務時間帯）'!$C$6:$U$35,19,FALSE))</f>
        <v/>
      </c>
      <c r="U54" s="141" t="str">
        <f>IF(U52="","",VLOOKUP(U52,'シフト記号表（勤務時間帯）'!$C$6:$U$35,19,FALSE))</f>
        <v/>
      </c>
      <c r="V54" s="141" t="str">
        <f>IF(V52="","",VLOOKUP(V52,'シフト記号表（勤務時間帯）'!$C$6:$U$35,19,FALSE))</f>
        <v/>
      </c>
      <c r="W54" s="141" t="str">
        <f>IF(W52="","",VLOOKUP(W52,'シフト記号表（勤務時間帯）'!$C$6:$U$35,19,FALSE))</f>
        <v/>
      </c>
      <c r="X54" s="141" t="str">
        <f>IF(X52="","",VLOOKUP(X52,'シフト記号表（勤務時間帯）'!$C$6:$U$35,19,FALSE))</f>
        <v/>
      </c>
      <c r="Y54" s="142" t="str">
        <f>IF(Y52="","",VLOOKUP(Y52,'シフト記号表（勤務時間帯）'!$C$6:$U$35,19,FALSE))</f>
        <v/>
      </c>
      <c r="Z54" s="140" t="str">
        <f>IF(Z52="","",VLOOKUP(Z52,'シフト記号表（勤務時間帯）'!$C$6:$U$35,19,FALSE))</f>
        <v/>
      </c>
      <c r="AA54" s="141" t="str">
        <f>IF(AA52="","",VLOOKUP(AA52,'シフト記号表（勤務時間帯）'!$C$6:$U$35,19,FALSE))</f>
        <v/>
      </c>
      <c r="AB54" s="141" t="str">
        <f>IF(AB52="","",VLOOKUP(AB52,'シフト記号表（勤務時間帯）'!$C$6:$U$35,19,FALSE))</f>
        <v/>
      </c>
      <c r="AC54" s="141" t="str">
        <f>IF(AC52="","",VLOOKUP(AC52,'シフト記号表（勤務時間帯）'!$C$6:$U$35,19,FALSE))</f>
        <v/>
      </c>
      <c r="AD54" s="141" t="str">
        <f>IF(AD52="","",VLOOKUP(AD52,'シフト記号表（勤務時間帯）'!$C$6:$U$35,19,FALSE))</f>
        <v/>
      </c>
      <c r="AE54" s="141" t="str">
        <f>IF(AE52="","",VLOOKUP(AE52,'シフト記号表（勤務時間帯）'!$C$6:$U$35,19,FALSE))</f>
        <v/>
      </c>
      <c r="AF54" s="142" t="str">
        <f>IF(AF52="","",VLOOKUP(AF52,'シフト記号表（勤務時間帯）'!$C$6:$U$35,19,FALSE))</f>
        <v/>
      </c>
      <c r="AG54" s="140" t="str">
        <f>IF(AG52="","",VLOOKUP(AG52,'シフト記号表（勤務時間帯）'!$C$6:$U$35,19,FALSE))</f>
        <v/>
      </c>
      <c r="AH54" s="141" t="str">
        <f>IF(AH52="","",VLOOKUP(AH52,'シフト記号表（勤務時間帯）'!$C$6:$U$35,19,FALSE))</f>
        <v/>
      </c>
      <c r="AI54" s="141" t="str">
        <f>IF(AI52="","",VLOOKUP(AI52,'シフト記号表（勤務時間帯）'!$C$6:$U$35,19,FALSE))</f>
        <v/>
      </c>
      <c r="AJ54" s="141" t="str">
        <f>IF(AJ52="","",VLOOKUP(AJ52,'シフト記号表（勤務時間帯）'!$C$6:$U$35,19,FALSE))</f>
        <v/>
      </c>
      <c r="AK54" s="141" t="str">
        <f>IF(AK52="","",VLOOKUP(AK52,'シフト記号表（勤務時間帯）'!$C$6:$U$35,19,FALSE))</f>
        <v/>
      </c>
      <c r="AL54" s="141" t="str">
        <f>IF(AL52="","",VLOOKUP(AL52,'シフト記号表（勤務時間帯）'!$C$6:$U$35,19,FALSE))</f>
        <v/>
      </c>
      <c r="AM54" s="142" t="str">
        <f>IF(AM52="","",VLOOKUP(AM52,'シフト記号表（勤務時間帯）'!$C$6:$U$35,19,FALSE))</f>
        <v/>
      </c>
      <c r="AN54" s="140" t="str">
        <f>IF(AN52="","",VLOOKUP(AN52,'シフト記号表（勤務時間帯）'!$C$6:$U$35,19,FALSE))</f>
        <v/>
      </c>
      <c r="AO54" s="141" t="str">
        <f>IF(AO52="","",VLOOKUP(AO52,'シフト記号表（勤務時間帯）'!$C$6:$U$35,19,FALSE))</f>
        <v/>
      </c>
      <c r="AP54" s="141" t="str">
        <f>IF(AP52="","",VLOOKUP(AP52,'シフト記号表（勤務時間帯）'!$C$6:$U$35,19,FALSE))</f>
        <v/>
      </c>
      <c r="AQ54" s="141" t="str">
        <f>IF(AQ52="","",VLOOKUP(AQ52,'シフト記号表（勤務時間帯）'!$C$6:$U$35,19,FALSE))</f>
        <v/>
      </c>
      <c r="AR54" s="141" t="str">
        <f>IF(AR52="","",VLOOKUP(AR52,'シフト記号表（勤務時間帯）'!$C$6:$U$35,19,FALSE))</f>
        <v/>
      </c>
      <c r="AS54" s="141" t="str">
        <f>IF(AS52="","",VLOOKUP(AS52,'シフト記号表（勤務時間帯）'!$C$6:$U$35,19,FALSE))</f>
        <v/>
      </c>
      <c r="AT54" s="142" t="str">
        <f>IF(AT52="","",VLOOKUP(AT52,'シフト記号表（勤務時間帯）'!$C$6:$U$35,19,FALSE))</f>
        <v/>
      </c>
      <c r="AU54" s="140" t="str">
        <f>IF(AU52="","",VLOOKUP(AU52,'シフト記号表（勤務時間帯）'!$C$6:$U$35,19,FALSE))</f>
        <v/>
      </c>
      <c r="AV54" s="141" t="str">
        <f>IF(AV52="","",VLOOKUP(AV52,'シフト記号表（勤務時間帯）'!$C$6:$U$35,19,FALSE))</f>
        <v/>
      </c>
      <c r="AW54" s="141" t="str">
        <f>IF(AW52="","",VLOOKUP(AW52,'シフト記号表（勤務時間帯）'!$C$6:$U$35,19,FALSE))</f>
        <v/>
      </c>
      <c r="AX54" s="869">
        <f>IF($BB$3="４週",SUM(S54:AT54),IF($BB$3="暦月",SUM(S54:AW54),""))</f>
        <v>0</v>
      </c>
      <c r="AY54" s="870"/>
      <c r="AZ54" s="871">
        <f>IF($BB$3="４週",AX54/4,IF($BB$3="暦月",'地密通所（1枚版）'!AX54/('地密通所（1枚版）'!$BB$8/7),""))</f>
        <v>0</v>
      </c>
      <c r="BA54" s="872"/>
      <c r="BB54" s="892"/>
      <c r="BC54" s="893"/>
      <c r="BD54" s="893"/>
      <c r="BE54" s="893"/>
      <c r="BF54" s="894"/>
    </row>
    <row r="55" spans="2:58" ht="20.25" customHeight="1">
      <c r="B55" s="1036">
        <f>B52+1</f>
        <v>12</v>
      </c>
      <c r="C55" s="900"/>
      <c r="D55" s="901"/>
      <c r="E55" s="902"/>
      <c r="F55" s="143"/>
      <c r="G55" s="819"/>
      <c r="H55" s="822"/>
      <c r="I55" s="823"/>
      <c r="J55" s="823"/>
      <c r="K55" s="824"/>
      <c r="L55" s="826"/>
      <c r="M55" s="827"/>
      <c r="N55" s="827"/>
      <c r="O55" s="828"/>
      <c r="P55" s="835" t="s">
        <v>148</v>
      </c>
      <c r="Q55" s="836"/>
      <c r="R55" s="837"/>
      <c r="S55" s="132"/>
      <c r="T55" s="133"/>
      <c r="U55" s="133"/>
      <c r="V55" s="133"/>
      <c r="W55" s="133"/>
      <c r="X55" s="133"/>
      <c r="Y55" s="134"/>
      <c r="Z55" s="132"/>
      <c r="AA55" s="133"/>
      <c r="AB55" s="133"/>
      <c r="AC55" s="133"/>
      <c r="AD55" s="133"/>
      <c r="AE55" s="133"/>
      <c r="AF55" s="134"/>
      <c r="AG55" s="132"/>
      <c r="AH55" s="133"/>
      <c r="AI55" s="133"/>
      <c r="AJ55" s="133"/>
      <c r="AK55" s="133"/>
      <c r="AL55" s="133"/>
      <c r="AM55" s="134"/>
      <c r="AN55" s="132"/>
      <c r="AO55" s="133"/>
      <c r="AP55" s="133"/>
      <c r="AQ55" s="133"/>
      <c r="AR55" s="133"/>
      <c r="AS55" s="133"/>
      <c r="AT55" s="134"/>
      <c r="AU55" s="132"/>
      <c r="AV55" s="133"/>
      <c r="AW55" s="133"/>
      <c r="AX55" s="850"/>
      <c r="AY55" s="851"/>
      <c r="AZ55" s="852"/>
      <c r="BA55" s="853"/>
      <c r="BB55" s="854"/>
      <c r="BC55" s="827"/>
      <c r="BD55" s="827"/>
      <c r="BE55" s="827"/>
      <c r="BF55" s="828"/>
    </row>
    <row r="56" spans="2:58" ht="20.25" customHeight="1">
      <c r="B56" s="1036"/>
      <c r="C56" s="903"/>
      <c r="D56" s="904"/>
      <c r="E56" s="905"/>
      <c r="F56" s="135"/>
      <c r="G56" s="820"/>
      <c r="H56" s="825"/>
      <c r="I56" s="823"/>
      <c r="J56" s="823"/>
      <c r="K56" s="824"/>
      <c r="L56" s="829"/>
      <c r="M56" s="830"/>
      <c r="N56" s="830"/>
      <c r="O56" s="831"/>
      <c r="P56" s="859" t="s">
        <v>151</v>
      </c>
      <c r="Q56" s="860"/>
      <c r="R56" s="861"/>
      <c r="S56" s="136" t="str">
        <f>IF(S55="","",VLOOKUP(S55,'シフト記号表（勤務時間帯）'!$C$6:$K$35,9,FALSE))</f>
        <v/>
      </c>
      <c r="T56" s="137" t="str">
        <f>IF(T55="","",VLOOKUP(T55,'シフト記号表（勤務時間帯）'!$C$6:$K$35,9,FALSE))</f>
        <v/>
      </c>
      <c r="U56" s="137" t="str">
        <f>IF(U55="","",VLOOKUP(U55,'シフト記号表（勤務時間帯）'!$C$6:$K$35,9,FALSE))</f>
        <v/>
      </c>
      <c r="V56" s="137" t="str">
        <f>IF(V55="","",VLOOKUP(V55,'シフト記号表（勤務時間帯）'!$C$6:$K$35,9,FALSE))</f>
        <v/>
      </c>
      <c r="W56" s="137" t="str">
        <f>IF(W55="","",VLOOKUP(W55,'シフト記号表（勤務時間帯）'!$C$6:$K$35,9,FALSE))</f>
        <v/>
      </c>
      <c r="X56" s="137" t="str">
        <f>IF(X55="","",VLOOKUP(X55,'シフト記号表（勤務時間帯）'!$C$6:$K$35,9,FALSE))</f>
        <v/>
      </c>
      <c r="Y56" s="138" t="str">
        <f>IF(Y55="","",VLOOKUP(Y55,'シフト記号表（勤務時間帯）'!$C$6:$K$35,9,FALSE))</f>
        <v/>
      </c>
      <c r="Z56" s="136" t="str">
        <f>IF(Z55="","",VLOOKUP(Z55,'シフト記号表（勤務時間帯）'!$C$6:$K$35,9,FALSE))</f>
        <v/>
      </c>
      <c r="AA56" s="137" t="str">
        <f>IF(AA55="","",VLOOKUP(AA55,'シフト記号表（勤務時間帯）'!$C$6:$K$35,9,FALSE))</f>
        <v/>
      </c>
      <c r="AB56" s="137" t="str">
        <f>IF(AB55="","",VLOOKUP(AB55,'シフト記号表（勤務時間帯）'!$C$6:$K$35,9,FALSE))</f>
        <v/>
      </c>
      <c r="AC56" s="137" t="str">
        <f>IF(AC55="","",VLOOKUP(AC55,'シフト記号表（勤務時間帯）'!$C$6:$K$35,9,FALSE))</f>
        <v/>
      </c>
      <c r="AD56" s="137" t="str">
        <f>IF(AD55="","",VLOOKUP(AD55,'シフト記号表（勤務時間帯）'!$C$6:$K$35,9,FALSE))</f>
        <v/>
      </c>
      <c r="AE56" s="137" t="str">
        <f>IF(AE55="","",VLOOKUP(AE55,'シフト記号表（勤務時間帯）'!$C$6:$K$35,9,FALSE))</f>
        <v/>
      </c>
      <c r="AF56" s="138" t="str">
        <f>IF(AF55="","",VLOOKUP(AF55,'シフト記号表（勤務時間帯）'!$C$6:$K$35,9,FALSE))</f>
        <v/>
      </c>
      <c r="AG56" s="136" t="str">
        <f>IF(AG55="","",VLOOKUP(AG55,'シフト記号表（勤務時間帯）'!$C$6:$K$35,9,FALSE))</f>
        <v/>
      </c>
      <c r="AH56" s="137" t="str">
        <f>IF(AH55="","",VLOOKUP(AH55,'シフト記号表（勤務時間帯）'!$C$6:$K$35,9,FALSE))</f>
        <v/>
      </c>
      <c r="AI56" s="137" t="str">
        <f>IF(AI55="","",VLOOKUP(AI55,'シフト記号表（勤務時間帯）'!$C$6:$K$35,9,FALSE))</f>
        <v/>
      </c>
      <c r="AJ56" s="137" t="str">
        <f>IF(AJ55="","",VLOOKUP(AJ55,'シフト記号表（勤務時間帯）'!$C$6:$K$35,9,FALSE))</f>
        <v/>
      </c>
      <c r="AK56" s="137" t="str">
        <f>IF(AK55="","",VLOOKUP(AK55,'シフト記号表（勤務時間帯）'!$C$6:$K$35,9,FALSE))</f>
        <v/>
      </c>
      <c r="AL56" s="137" t="str">
        <f>IF(AL55="","",VLOOKUP(AL55,'シフト記号表（勤務時間帯）'!$C$6:$K$35,9,FALSE))</f>
        <v/>
      </c>
      <c r="AM56" s="138" t="str">
        <f>IF(AM55="","",VLOOKUP(AM55,'シフト記号表（勤務時間帯）'!$C$6:$K$35,9,FALSE))</f>
        <v/>
      </c>
      <c r="AN56" s="136" t="str">
        <f>IF(AN55="","",VLOOKUP(AN55,'シフト記号表（勤務時間帯）'!$C$6:$K$35,9,FALSE))</f>
        <v/>
      </c>
      <c r="AO56" s="137" t="str">
        <f>IF(AO55="","",VLOOKUP(AO55,'シフト記号表（勤務時間帯）'!$C$6:$K$35,9,FALSE))</f>
        <v/>
      </c>
      <c r="AP56" s="137" t="str">
        <f>IF(AP55="","",VLOOKUP(AP55,'シフト記号表（勤務時間帯）'!$C$6:$K$35,9,FALSE))</f>
        <v/>
      </c>
      <c r="AQ56" s="137" t="str">
        <f>IF(AQ55="","",VLOOKUP(AQ55,'シフト記号表（勤務時間帯）'!$C$6:$K$35,9,FALSE))</f>
        <v/>
      </c>
      <c r="AR56" s="137" t="str">
        <f>IF(AR55="","",VLOOKUP(AR55,'シフト記号表（勤務時間帯）'!$C$6:$K$35,9,FALSE))</f>
        <v/>
      </c>
      <c r="AS56" s="137" t="str">
        <f>IF(AS55="","",VLOOKUP(AS55,'シフト記号表（勤務時間帯）'!$C$6:$K$35,9,FALSE))</f>
        <v/>
      </c>
      <c r="AT56" s="138" t="str">
        <f>IF(AT55="","",VLOOKUP(AT55,'シフト記号表（勤務時間帯）'!$C$6:$K$35,9,FALSE))</f>
        <v/>
      </c>
      <c r="AU56" s="136" t="str">
        <f>IF(AU55="","",VLOOKUP(AU55,'シフト記号表（勤務時間帯）'!$C$6:$K$35,9,FALSE))</f>
        <v/>
      </c>
      <c r="AV56" s="137" t="str">
        <f>IF(AV55="","",VLOOKUP(AV55,'シフト記号表（勤務時間帯）'!$C$6:$K$35,9,FALSE))</f>
        <v/>
      </c>
      <c r="AW56" s="137" t="str">
        <f>IF(AW55="","",VLOOKUP(AW55,'シフト記号表（勤務時間帯）'!$C$6:$K$35,9,FALSE))</f>
        <v/>
      </c>
      <c r="AX56" s="862">
        <f>IF($BB$3="４週",SUM(S56:AT56),IF($BB$3="暦月",SUM(S56:AW56),""))</f>
        <v>0</v>
      </c>
      <c r="AY56" s="863"/>
      <c r="AZ56" s="864">
        <f>IF($BB$3="４週",AX56/4,IF($BB$3="暦月",'地密通所（1枚版）'!AX56/('地密通所（1枚版）'!$BB$8/7),""))</f>
        <v>0</v>
      </c>
      <c r="BA56" s="865"/>
      <c r="BB56" s="855"/>
      <c r="BC56" s="830"/>
      <c r="BD56" s="830"/>
      <c r="BE56" s="830"/>
      <c r="BF56" s="831"/>
    </row>
    <row r="57" spans="2:58" ht="20.25" customHeight="1">
      <c r="B57" s="1036"/>
      <c r="C57" s="906"/>
      <c r="D57" s="907"/>
      <c r="E57" s="908"/>
      <c r="F57" s="135">
        <f>C55</f>
        <v>0</v>
      </c>
      <c r="G57" s="821"/>
      <c r="H57" s="825"/>
      <c r="I57" s="823"/>
      <c r="J57" s="823"/>
      <c r="K57" s="824"/>
      <c r="L57" s="832"/>
      <c r="M57" s="833"/>
      <c r="N57" s="833"/>
      <c r="O57" s="834"/>
      <c r="P57" s="895" t="s">
        <v>152</v>
      </c>
      <c r="Q57" s="896"/>
      <c r="R57" s="897"/>
      <c r="S57" s="140" t="str">
        <f>IF(S55="","",VLOOKUP(S55,'シフト記号表（勤務時間帯）'!$C$6:$U$35,19,FALSE))</f>
        <v/>
      </c>
      <c r="T57" s="141" t="str">
        <f>IF(T55="","",VLOOKUP(T55,'シフト記号表（勤務時間帯）'!$C$6:$U$35,19,FALSE))</f>
        <v/>
      </c>
      <c r="U57" s="141" t="str">
        <f>IF(U55="","",VLOOKUP(U55,'シフト記号表（勤務時間帯）'!$C$6:$U$35,19,FALSE))</f>
        <v/>
      </c>
      <c r="V57" s="141" t="str">
        <f>IF(V55="","",VLOOKUP(V55,'シフト記号表（勤務時間帯）'!$C$6:$U$35,19,FALSE))</f>
        <v/>
      </c>
      <c r="W57" s="141" t="str">
        <f>IF(W55="","",VLOOKUP(W55,'シフト記号表（勤務時間帯）'!$C$6:$U$35,19,FALSE))</f>
        <v/>
      </c>
      <c r="X57" s="141" t="str">
        <f>IF(X55="","",VLOOKUP(X55,'シフト記号表（勤務時間帯）'!$C$6:$U$35,19,FALSE))</f>
        <v/>
      </c>
      <c r="Y57" s="142" t="str">
        <f>IF(Y55="","",VLOOKUP(Y55,'シフト記号表（勤務時間帯）'!$C$6:$U$35,19,FALSE))</f>
        <v/>
      </c>
      <c r="Z57" s="140" t="str">
        <f>IF(Z55="","",VLOOKUP(Z55,'シフト記号表（勤務時間帯）'!$C$6:$U$35,19,FALSE))</f>
        <v/>
      </c>
      <c r="AA57" s="141" t="str">
        <f>IF(AA55="","",VLOOKUP(AA55,'シフト記号表（勤務時間帯）'!$C$6:$U$35,19,FALSE))</f>
        <v/>
      </c>
      <c r="AB57" s="141" t="str">
        <f>IF(AB55="","",VLOOKUP(AB55,'シフト記号表（勤務時間帯）'!$C$6:$U$35,19,FALSE))</f>
        <v/>
      </c>
      <c r="AC57" s="141" t="str">
        <f>IF(AC55="","",VLOOKUP(AC55,'シフト記号表（勤務時間帯）'!$C$6:$U$35,19,FALSE))</f>
        <v/>
      </c>
      <c r="AD57" s="141" t="str">
        <f>IF(AD55="","",VLOOKUP(AD55,'シフト記号表（勤務時間帯）'!$C$6:$U$35,19,FALSE))</f>
        <v/>
      </c>
      <c r="AE57" s="141" t="str">
        <f>IF(AE55="","",VLOOKUP(AE55,'シフト記号表（勤務時間帯）'!$C$6:$U$35,19,FALSE))</f>
        <v/>
      </c>
      <c r="AF57" s="142" t="str">
        <f>IF(AF55="","",VLOOKUP(AF55,'シフト記号表（勤務時間帯）'!$C$6:$U$35,19,FALSE))</f>
        <v/>
      </c>
      <c r="AG57" s="140" t="str">
        <f>IF(AG55="","",VLOOKUP(AG55,'シフト記号表（勤務時間帯）'!$C$6:$U$35,19,FALSE))</f>
        <v/>
      </c>
      <c r="AH57" s="141" t="str">
        <f>IF(AH55="","",VLOOKUP(AH55,'シフト記号表（勤務時間帯）'!$C$6:$U$35,19,FALSE))</f>
        <v/>
      </c>
      <c r="AI57" s="141" t="str">
        <f>IF(AI55="","",VLOOKUP(AI55,'シフト記号表（勤務時間帯）'!$C$6:$U$35,19,FALSE))</f>
        <v/>
      </c>
      <c r="AJ57" s="141" t="str">
        <f>IF(AJ55="","",VLOOKUP(AJ55,'シフト記号表（勤務時間帯）'!$C$6:$U$35,19,FALSE))</f>
        <v/>
      </c>
      <c r="AK57" s="141" t="str">
        <f>IF(AK55="","",VLOOKUP(AK55,'シフト記号表（勤務時間帯）'!$C$6:$U$35,19,FALSE))</f>
        <v/>
      </c>
      <c r="AL57" s="141" t="str">
        <f>IF(AL55="","",VLOOKUP(AL55,'シフト記号表（勤務時間帯）'!$C$6:$U$35,19,FALSE))</f>
        <v/>
      </c>
      <c r="AM57" s="142" t="str">
        <f>IF(AM55="","",VLOOKUP(AM55,'シフト記号表（勤務時間帯）'!$C$6:$U$35,19,FALSE))</f>
        <v/>
      </c>
      <c r="AN57" s="140" t="str">
        <f>IF(AN55="","",VLOOKUP(AN55,'シフト記号表（勤務時間帯）'!$C$6:$U$35,19,FALSE))</f>
        <v/>
      </c>
      <c r="AO57" s="141" t="str">
        <f>IF(AO55="","",VLOOKUP(AO55,'シフト記号表（勤務時間帯）'!$C$6:$U$35,19,FALSE))</f>
        <v/>
      </c>
      <c r="AP57" s="141" t="str">
        <f>IF(AP55="","",VLOOKUP(AP55,'シフト記号表（勤務時間帯）'!$C$6:$U$35,19,FALSE))</f>
        <v/>
      </c>
      <c r="AQ57" s="141" t="str">
        <f>IF(AQ55="","",VLOOKUP(AQ55,'シフト記号表（勤務時間帯）'!$C$6:$U$35,19,FALSE))</f>
        <v/>
      </c>
      <c r="AR57" s="141" t="str">
        <f>IF(AR55="","",VLOOKUP(AR55,'シフト記号表（勤務時間帯）'!$C$6:$U$35,19,FALSE))</f>
        <v/>
      </c>
      <c r="AS57" s="141" t="str">
        <f>IF(AS55="","",VLOOKUP(AS55,'シフト記号表（勤務時間帯）'!$C$6:$U$35,19,FALSE))</f>
        <v/>
      </c>
      <c r="AT57" s="142" t="str">
        <f>IF(AT55="","",VLOOKUP(AT55,'シフト記号表（勤務時間帯）'!$C$6:$U$35,19,FALSE))</f>
        <v/>
      </c>
      <c r="AU57" s="140" t="str">
        <f>IF(AU55="","",VLOOKUP(AU55,'シフト記号表（勤務時間帯）'!$C$6:$U$35,19,FALSE))</f>
        <v/>
      </c>
      <c r="AV57" s="141" t="str">
        <f>IF(AV55="","",VLOOKUP(AV55,'シフト記号表（勤務時間帯）'!$C$6:$U$35,19,FALSE))</f>
        <v/>
      </c>
      <c r="AW57" s="141" t="str">
        <f>IF(AW55="","",VLOOKUP(AW55,'シフト記号表（勤務時間帯）'!$C$6:$U$35,19,FALSE))</f>
        <v/>
      </c>
      <c r="AX57" s="869">
        <f>IF($BB$3="４週",SUM(S57:AT57),IF($BB$3="暦月",SUM(S57:AW57),""))</f>
        <v>0</v>
      </c>
      <c r="AY57" s="870"/>
      <c r="AZ57" s="871">
        <f>IF($BB$3="４週",AX57/4,IF($BB$3="暦月",'地密通所（1枚版）'!AX57/('地密通所（1枚版）'!$BB$8/7),""))</f>
        <v>0</v>
      </c>
      <c r="BA57" s="872"/>
      <c r="BB57" s="914"/>
      <c r="BC57" s="833"/>
      <c r="BD57" s="833"/>
      <c r="BE57" s="833"/>
      <c r="BF57" s="834"/>
    </row>
    <row r="58" spans="2:58" ht="20.25" customHeight="1">
      <c r="B58" s="1036">
        <f>B55+1</f>
        <v>13</v>
      </c>
      <c r="C58" s="900"/>
      <c r="D58" s="901"/>
      <c r="E58" s="902"/>
      <c r="F58" s="143"/>
      <c r="G58" s="819"/>
      <c r="H58" s="822"/>
      <c r="I58" s="823"/>
      <c r="J58" s="823"/>
      <c r="K58" s="824"/>
      <c r="L58" s="826"/>
      <c r="M58" s="827"/>
      <c r="N58" s="827"/>
      <c r="O58" s="828"/>
      <c r="P58" s="835" t="s">
        <v>148</v>
      </c>
      <c r="Q58" s="836"/>
      <c r="R58" s="837"/>
      <c r="S58" s="132"/>
      <c r="T58" s="133"/>
      <c r="U58" s="133"/>
      <c r="V58" s="133"/>
      <c r="W58" s="133"/>
      <c r="X58" s="133"/>
      <c r="Y58" s="134"/>
      <c r="Z58" s="132"/>
      <c r="AA58" s="133"/>
      <c r="AB58" s="133"/>
      <c r="AC58" s="133"/>
      <c r="AD58" s="133"/>
      <c r="AE58" s="133"/>
      <c r="AF58" s="134"/>
      <c r="AG58" s="132"/>
      <c r="AH58" s="133"/>
      <c r="AI58" s="133"/>
      <c r="AJ58" s="133"/>
      <c r="AK58" s="133"/>
      <c r="AL58" s="133"/>
      <c r="AM58" s="134"/>
      <c r="AN58" s="132"/>
      <c r="AO58" s="133"/>
      <c r="AP58" s="133"/>
      <c r="AQ58" s="133"/>
      <c r="AR58" s="133"/>
      <c r="AS58" s="133"/>
      <c r="AT58" s="134"/>
      <c r="AU58" s="132"/>
      <c r="AV58" s="133"/>
      <c r="AW58" s="133"/>
      <c r="AX58" s="850"/>
      <c r="AY58" s="851"/>
      <c r="AZ58" s="852"/>
      <c r="BA58" s="853"/>
      <c r="BB58" s="854"/>
      <c r="BC58" s="827"/>
      <c r="BD58" s="827"/>
      <c r="BE58" s="827"/>
      <c r="BF58" s="828"/>
    </row>
    <row r="59" spans="2:58" ht="20.25" customHeight="1">
      <c r="B59" s="1036"/>
      <c r="C59" s="903"/>
      <c r="D59" s="904"/>
      <c r="E59" s="905"/>
      <c r="F59" s="135"/>
      <c r="G59" s="820"/>
      <c r="H59" s="825"/>
      <c r="I59" s="823"/>
      <c r="J59" s="823"/>
      <c r="K59" s="824"/>
      <c r="L59" s="829"/>
      <c r="M59" s="830"/>
      <c r="N59" s="830"/>
      <c r="O59" s="831"/>
      <c r="P59" s="859" t="s">
        <v>151</v>
      </c>
      <c r="Q59" s="860"/>
      <c r="R59" s="861"/>
      <c r="S59" s="136" t="str">
        <f>IF(S58="","",VLOOKUP(S58,'シフト記号表（勤務時間帯）'!$C$6:$K$35,9,FALSE))</f>
        <v/>
      </c>
      <c r="T59" s="137" t="str">
        <f>IF(T58="","",VLOOKUP(T58,'シフト記号表（勤務時間帯）'!$C$6:$K$35,9,FALSE))</f>
        <v/>
      </c>
      <c r="U59" s="137" t="str">
        <f>IF(U58="","",VLOOKUP(U58,'シフト記号表（勤務時間帯）'!$C$6:$K$35,9,FALSE))</f>
        <v/>
      </c>
      <c r="V59" s="137" t="str">
        <f>IF(V58="","",VLOOKUP(V58,'シフト記号表（勤務時間帯）'!$C$6:$K$35,9,FALSE))</f>
        <v/>
      </c>
      <c r="W59" s="137" t="str">
        <f>IF(W58="","",VLOOKUP(W58,'シフト記号表（勤務時間帯）'!$C$6:$K$35,9,FALSE))</f>
        <v/>
      </c>
      <c r="X59" s="137" t="str">
        <f>IF(X58="","",VLOOKUP(X58,'シフト記号表（勤務時間帯）'!$C$6:$K$35,9,FALSE))</f>
        <v/>
      </c>
      <c r="Y59" s="138" t="str">
        <f>IF(Y58="","",VLOOKUP(Y58,'シフト記号表（勤務時間帯）'!$C$6:$K$35,9,FALSE))</f>
        <v/>
      </c>
      <c r="Z59" s="136" t="str">
        <f>IF(Z58="","",VLOOKUP(Z58,'シフト記号表（勤務時間帯）'!$C$6:$K$35,9,FALSE))</f>
        <v/>
      </c>
      <c r="AA59" s="137" t="str">
        <f>IF(AA58="","",VLOOKUP(AA58,'シフト記号表（勤務時間帯）'!$C$6:$K$35,9,FALSE))</f>
        <v/>
      </c>
      <c r="AB59" s="137" t="str">
        <f>IF(AB58="","",VLOOKUP(AB58,'シフト記号表（勤務時間帯）'!$C$6:$K$35,9,FALSE))</f>
        <v/>
      </c>
      <c r="AC59" s="137" t="str">
        <f>IF(AC58="","",VLOOKUP(AC58,'シフト記号表（勤務時間帯）'!$C$6:$K$35,9,FALSE))</f>
        <v/>
      </c>
      <c r="AD59" s="137" t="str">
        <f>IF(AD58="","",VLOOKUP(AD58,'シフト記号表（勤務時間帯）'!$C$6:$K$35,9,FALSE))</f>
        <v/>
      </c>
      <c r="AE59" s="137" t="str">
        <f>IF(AE58="","",VLOOKUP(AE58,'シフト記号表（勤務時間帯）'!$C$6:$K$35,9,FALSE))</f>
        <v/>
      </c>
      <c r="AF59" s="138" t="str">
        <f>IF(AF58="","",VLOOKUP(AF58,'シフト記号表（勤務時間帯）'!$C$6:$K$35,9,FALSE))</f>
        <v/>
      </c>
      <c r="AG59" s="136" t="str">
        <f>IF(AG58="","",VLOOKUP(AG58,'シフト記号表（勤務時間帯）'!$C$6:$K$35,9,FALSE))</f>
        <v/>
      </c>
      <c r="AH59" s="137" t="str">
        <f>IF(AH58="","",VLOOKUP(AH58,'シフト記号表（勤務時間帯）'!$C$6:$K$35,9,FALSE))</f>
        <v/>
      </c>
      <c r="AI59" s="137" t="str">
        <f>IF(AI58="","",VLOOKUP(AI58,'シフト記号表（勤務時間帯）'!$C$6:$K$35,9,FALSE))</f>
        <v/>
      </c>
      <c r="AJ59" s="137" t="str">
        <f>IF(AJ58="","",VLOOKUP(AJ58,'シフト記号表（勤務時間帯）'!$C$6:$K$35,9,FALSE))</f>
        <v/>
      </c>
      <c r="AK59" s="137" t="str">
        <f>IF(AK58="","",VLOOKUP(AK58,'シフト記号表（勤務時間帯）'!$C$6:$K$35,9,FALSE))</f>
        <v/>
      </c>
      <c r="AL59" s="137" t="str">
        <f>IF(AL58="","",VLOOKUP(AL58,'シフト記号表（勤務時間帯）'!$C$6:$K$35,9,FALSE))</f>
        <v/>
      </c>
      <c r="AM59" s="138" t="str">
        <f>IF(AM58="","",VLOOKUP(AM58,'シフト記号表（勤務時間帯）'!$C$6:$K$35,9,FALSE))</f>
        <v/>
      </c>
      <c r="AN59" s="136" t="str">
        <f>IF(AN58="","",VLOOKUP(AN58,'シフト記号表（勤務時間帯）'!$C$6:$K$35,9,FALSE))</f>
        <v/>
      </c>
      <c r="AO59" s="137" t="str">
        <f>IF(AO58="","",VLOOKUP(AO58,'シフト記号表（勤務時間帯）'!$C$6:$K$35,9,FALSE))</f>
        <v/>
      </c>
      <c r="AP59" s="137" t="str">
        <f>IF(AP58="","",VLOOKUP(AP58,'シフト記号表（勤務時間帯）'!$C$6:$K$35,9,FALSE))</f>
        <v/>
      </c>
      <c r="AQ59" s="137" t="str">
        <f>IF(AQ58="","",VLOOKUP(AQ58,'シフト記号表（勤務時間帯）'!$C$6:$K$35,9,FALSE))</f>
        <v/>
      </c>
      <c r="AR59" s="137" t="str">
        <f>IF(AR58="","",VLOOKUP(AR58,'シフト記号表（勤務時間帯）'!$C$6:$K$35,9,FALSE))</f>
        <v/>
      </c>
      <c r="AS59" s="137" t="str">
        <f>IF(AS58="","",VLOOKUP(AS58,'シフト記号表（勤務時間帯）'!$C$6:$K$35,9,FALSE))</f>
        <v/>
      </c>
      <c r="AT59" s="138" t="str">
        <f>IF(AT58="","",VLOOKUP(AT58,'シフト記号表（勤務時間帯）'!$C$6:$K$35,9,FALSE))</f>
        <v/>
      </c>
      <c r="AU59" s="136" t="str">
        <f>IF(AU58="","",VLOOKUP(AU58,'シフト記号表（勤務時間帯）'!$C$6:$K$35,9,FALSE))</f>
        <v/>
      </c>
      <c r="AV59" s="137" t="str">
        <f>IF(AV58="","",VLOOKUP(AV58,'シフト記号表（勤務時間帯）'!$C$6:$K$35,9,FALSE))</f>
        <v/>
      </c>
      <c r="AW59" s="137" t="str">
        <f>IF(AW58="","",VLOOKUP(AW58,'シフト記号表（勤務時間帯）'!$C$6:$K$35,9,FALSE))</f>
        <v/>
      </c>
      <c r="AX59" s="862">
        <f>IF($BB$3="４週",SUM(S59:AT59),IF($BB$3="暦月",SUM(S59:AW59),""))</f>
        <v>0</v>
      </c>
      <c r="AY59" s="863"/>
      <c r="AZ59" s="864">
        <f>IF($BB$3="４週",AX59/4,IF($BB$3="暦月",'地密通所（1枚版）'!AX59/('地密通所（1枚版）'!$BB$8/7),""))</f>
        <v>0</v>
      </c>
      <c r="BA59" s="865"/>
      <c r="BB59" s="855"/>
      <c r="BC59" s="830"/>
      <c r="BD59" s="830"/>
      <c r="BE59" s="830"/>
      <c r="BF59" s="831"/>
    </row>
    <row r="60" spans="2:58" ht="20.25" customHeight="1" thickBot="1">
      <c r="B60" s="1037"/>
      <c r="C60" s="906"/>
      <c r="D60" s="907"/>
      <c r="E60" s="908"/>
      <c r="F60" s="144">
        <f>C58</f>
        <v>0</v>
      </c>
      <c r="G60" s="909"/>
      <c r="H60" s="910"/>
      <c r="I60" s="911"/>
      <c r="J60" s="911"/>
      <c r="K60" s="912"/>
      <c r="L60" s="913"/>
      <c r="M60" s="857"/>
      <c r="N60" s="857"/>
      <c r="O60" s="858"/>
      <c r="P60" s="866" t="s">
        <v>152</v>
      </c>
      <c r="Q60" s="867"/>
      <c r="R60" s="868"/>
      <c r="S60" s="140" t="str">
        <f>IF(S58="","",VLOOKUP(S58,'シフト記号表（勤務時間帯）'!$C$6:$U$35,19,FALSE))</f>
        <v/>
      </c>
      <c r="T60" s="141" t="str">
        <f>IF(T58="","",VLOOKUP(T58,'シフト記号表（勤務時間帯）'!$C$6:$U$35,19,FALSE))</f>
        <v/>
      </c>
      <c r="U60" s="141" t="str">
        <f>IF(U58="","",VLOOKUP(U58,'シフト記号表（勤務時間帯）'!$C$6:$U$35,19,FALSE))</f>
        <v/>
      </c>
      <c r="V60" s="141" t="str">
        <f>IF(V58="","",VLOOKUP(V58,'シフト記号表（勤務時間帯）'!$C$6:$U$35,19,FALSE))</f>
        <v/>
      </c>
      <c r="W60" s="141" t="str">
        <f>IF(W58="","",VLOOKUP(W58,'シフト記号表（勤務時間帯）'!$C$6:$U$35,19,FALSE))</f>
        <v/>
      </c>
      <c r="X60" s="141" t="str">
        <f>IF(X58="","",VLOOKUP(X58,'シフト記号表（勤務時間帯）'!$C$6:$U$35,19,FALSE))</f>
        <v/>
      </c>
      <c r="Y60" s="142" t="str">
        <f>IF(Y58="","",VLOOKUP(Y58,'シフト記号表（勤務時間帯）'!$C$6:$U$35,19,FALSE))</f>
        <v/>
      </c>
      <c r="Z60" s="140" t="str">
        <f>IF(Z58="","",VLOOKUP(Z58,'シフト記号表（勤務時間帯）'!$C$6:$U$35,19,FALSE))</f>
        <v/>
      </c>
      <c r="AA60" s="141" t="str">
        <f>IF(AA58="","",VLOOKUP(AA58,'シフト記号表（勤務時間帯）'!$C$6:$U$35,19,FALSE))</f>
        <v/>
      </c>
      <c r="AB60" s="141" t="str">
        <f>IF(AB58="","",VLOOKUP(AB58,'シフト記号表（勤務時間帯）'!$C$6:$U$35,19,FALSE))</f>
        <v/>
      </c>
      <c r="AC60" s="141" t="str">
        <f>IF(AC58="","",VLOOKUP(AC58,'シフト記号表（勤務時間帯）'!$C$6:$U$35,19,FALSE))</f>
        <v/>
      </c>
      <c r="AD60" s="141" t="str">
        <f>IF(AD58="","",VLOOKUP(AD58,'シフト記号表（勤務時間帯）'!$C$6:$U$35,19,FALSE))</f>
        <v/>
      </c>
      <c r="AE60" s="141" t="str">
        <f>IF(AE58="","",VLOOKUP(AE58,'シフト記号表（勤務時間帯）'!$C$6:$U$35,19,FALSE))</f>
        <v/>
      </c>
      <c r="AF60" s="142" t="str">
        <f>IF(AF58="","",VLOOKUP(AF58,'シフト記号表（勤務時間帯）'!$C$6:$U$35,19,FALSE))</f>
        <v/>
      </c>
      <c r="AG60" s="140" t="str">
        <f>IF(AG58="","",VLOOKUP(AG58,'シフト記号表（勤務時間帯）'!$C$6:$U$35,19,FALSE))</f>
        <v/>
      </c>
      <c r="AH60" s="141" t="str">
        <f>IF(AH58="","",VLOOKUP(AH58,'シフト記号表（勤務時間帯）'!$C$6:$U$35,19,FALSE))</f>
        <v/>
      </c>
      <c r="AI60" s="141" t="str">
        <f>IF(AI58="","",VLOOKUP(AI58,'シフト記号表（勤務時間帯）'!$C$6:$U$35,19,FALSE))</f>
        <v/>
      </c>
      <c r="AJ60" s="141" t="str">
        <f>IF(AJ58="","",VLOOKUP(AJ58,'シフト記号表（勤務時間帯）'!$C$6:$U$35,19,FALSE))</f>
        <v/>
      </c>
      <c r="AK60" s="141" t="str">
        <f>IF(AK58="","",VLOOKUP(AK58,'シフト記号表（勤務時間帯）'!$C$6:$U$35,19,FALSE))</f>
        <v/>
      </c>
      <c r="AL60" s="141" t="str">
        <f>IF(AL58="","",VLOOKUP(AL58,'シフト記号表（勤務時間帯）'!$C$6:$U$35,19,FALSE))</f>
        <v/>
      </c>
      <c r="AM60" s="142" t="str">
        <f>IF(AM58="","",VLOOKUP(AM58,'シフト記号表（勤務時間帯）'!$C$6:$U$35,19,FALSE))</f>
        <v/>
      </c>
      <c r="AN60" s="140" t="str">
        <f>IF(AN58="","",VLOOKUP(AN58,'シフト記号表（勤務時間帯）'!$C$6:$U$35,19,FALSE))</f>
        <v/>
      </c>
      <c r="AO60" s="141" t="str">
        <f>IF(AO58="","",VLOOKUP(AO58,'シフト記号表（勤務時間帯）'!$C$6:$U$35,19,FALSE))</f>
        <v/>
      </c>
      <c r="AP60" s="141" t="str">
        <f>IF(AP58="","",VLOOKUP(AP58,'シフト記号表（勤務時間帯）'!$C$6:$U$35,19,FALSE))</f>
        <v/>
      </c>
      <c r="AQ60" s="141" t="str">
        <f>IF(AQ58="","",VLOOKUP(AQ58,'シフト記号表（勤務時間帯）'!$C$6:$U$35,19,FALSE))</f>
        <v/>
      </c>
      <c r="AR60" s="141" t="str">
        <f>IF(AR58="","",VLOOKUP(AR58,'シフト記号表（勤務時間帯）'!$C$6:$U$35,19,FALSE))</f>
        <v/>
      </c>
      <c r="AS60" s="141" t="str">
        <f>IF(AS58="","",VLOOKUP(AS58,'シフト記号表（勤務時間帯）'!$C$6:$U$35,19,FALSE))</f>
        <v/>
      </c>
      <c r="AT60" s="142" t="str">
        <f>IF(AT58="","",VLOOKUP(AT58,'シフト記号表（勤務時間帯）'!$C$6:$U$35,19,FALSE))</f>
        <v/>
      </c>
      <c r="AU60" s="140" t="str">
        <f>IF(AU58="","",VLOOKUP(AU58,'シフト記号表（勤務時間帯）'!$C$6:$U$35,19,FALSE))</f>
        <v/>
      </c>
      <c r="AV60" s="141" t="str">
        <f>IF(AV58="","",VLOOKUP(AV58,'シフト記号表（勤務時間帯）'!$C$6:$U$35,19,FALSE))</f>
        <v/>
      </c>
      <c r="AW60" s="141" t="str">
        <f>IF(AW58="","",VLOOKUP(AW58,'シフト記号表（勤務時間帯）'!$C$6:$U$35,19,FALSE))</f>
        <v/>
      </c>
      <c r="AX60" s="869">
        <f>IF($BB$3="４週",SUM(S60:AT60),IF($BB$3="暦月",SUM(S60:AW60),""))</f>
        <v>0</v>
      </c>
      <c r="AY60" s="870"/>
      <c r="AZ60" s="871">
        <f>IF($BB$3="４週",AX60/4,IF($BB$3="暦月",'地密通所（1枚版）'!AX60/('地密通所（1枚版）'!$BB$8/7),""))</f>
        <v>0</v>
      </c>
      <c r="BA60" s="872"/>
      <c r="BB60" s="856"/>
      <c r="BC60" s="857"/>
      <c r="BD60" s="857"/>
      <c r="BE60" s="857"/>
      <c r="BF60" s="858"/>
    </row>
    <row r="61" spans="2:58" s="113" customFormat="1" ht="6" customHeight="1" thickBot="1">
      <c r="B61" s="145"/>
      <c r="C61" s="146"/>
      <c r="D61" s="146"/>
      <c r="E61" s="146"/>
      <c r="F61" s="147"/>
      <c r="G61" s="147"/>
      <c r="H61" s="148"/>
      <c r="I61" s="148"/>
      <c r="J61" s="148"/>
      <c r="K61" s="148"/>
      <c r="L61" s="147"/>
      <c r="M61" s="147"/>
      <c r="N61" s="147"/>
      <c r="O61" s="147"/>
      <c r="P61" s="149"/>
      <c r="Q61" s="149"/>
      <c r="R61" s="149"/>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50"/>
      <c r="AY61" s="150"/>
      <c r="AZ61" s="150"/>
      <c r="BA61" s="150"/>
      <c r="BB61" s="147"/>
      <c r="BC61" s="147"/>
      <c r="BD61" s="147"/>
      <c r="BE61" s="147"/>
      <c r="BF61" s="151"/>
    </row>
    <row r="62" spans="2:58" ht="20.100000000000001" customHeight="1">
      <c r="B62" s="152"/>
      <c r="C62" s="153"/>
      <c r="D62" s="153"/>
      <c r="E62" s="153"/>
      <c r="F62" s="154"/>
      <c r="G62" s="809" t="s">
        <v>176</v>
      </c>
      <c r="H62" s="809"/>
      <c r="I62" s="809"/>
      <c r="J62" s="809"/>
      <c r="K62" s="810"/>
      <c r="L62" s="155"/>
      <c r="M62" s="814" t="s">
        <v>153</v>
      </c>
      <c r="N62" s="815"/>
      <c r="O62" s="815"/>
      <c r="P62" s="815"/>
      <c r="Q62" s="815"/>
      <c r="R62" s="816"/>
      <c r="S62" s="156" t="str">
        <f t="shared" ref="S62:AH64" si="1">IF(SUMIF($F$22:$F$60, $M62, S$22:S$60)=0,"",SUMIF($F$22:$F$60, $M62, S$22:S$60))</f>
        <v/>
      </c>
      <c r="T62" s="157" t="str">
        <f t="shared" si="1"/>
        <v/>
      </c>
      <c r="U62" s="157" t="str">
        <f t="shared" si="1"/>
        <v/>
      </c>
      <c r="V62" s="157" t="str">
        <f t="shared" si="1"/>
        <v/>
      </c>
      <c r="W62" s="157" t="str">
        <f t="shared" si="1"/>
        <v/>
      </c>
      <c r="X62" s="157" t="str">
        <f t="shared" si="1"/>
        <v/>
      </c>
      <c r="Y62" s="158" t="str">
        <f t="shared" si="1"/>
        <v/>
      </c>
      <c r="Z62" s="156" t="str">
        <f t="shared" si="1"/>
        <v/>
      </c>
      <c r="AA62" s="157" t="str">
        <f t="shared" si="1"/>
        <v/>
      </c>
      <c r="AB62" s="157" t="str">
        <f t="shared" si="1"/>
        <v/>
      </c>
      <c r="AC62" s="157" t="str">
        <f t="shared" si="1"/>
        <v/>
      </c>
      <c r="AD62" s="157" t="str">
        <f t="shared" si="1"/>
        <v/>
      </c>
      <c r="AE62" s="157" t="str">
        <f t="shared" si="1"/>
        <v/>
      </c>
      <c r="AF62" s="158" t="str">
        <f t="shared" si="1"/>
        <v/>
      </c>
      <c r="AG62" s="156" t="str">
        <f t="shared" si="1"/>
        <v/>
      </c>
      <c r="AH62" s="157" t="str">
        <f t="shared" si="1"/>
        <v/>
      </c>
      <c r="AI62" s="157" t="str">
        <f t="shared" ref="AI62:AW64" si="2">IF(SUMIF($F$22:$F$60, $M62, AI$22:AI$60)=0,"",SUMIF($F$22:$F$60, $M62, AI$22:AI$60))</f>
        <v/>
      </c>
      <c r="AJ62" s="157" t="str">
        <f t="shared" si="2"/>
        <v/>
      </c>
      <c r="AK62" s="157" t="str">
        <f t="shared" si="2"/>
        <v/>
      </c>
      <c r="AL62" s="157" t="str">
        <f t="shared" si="2"/>
        <v/>
      </c>
      <c r="AM62" s="158" t="str">
        <f t="shared" si="2"/>
        <v/>
      </c>
      <c r="AN62" s="156" t="str">
        <f t="shared" si="2"/>
        <v/>
      </c>
      <c r="AO62" s="157" t="str">
        <f t="shared" si="2"/>
        <v/>
      </c>
      <c r="AP62" s="157" t="str">
        <f t="shared" si="2"/>
        <v/>
      </c>
      <c r="AQ62" s="157" t="str">
        <f t="shared" si="2"/>
        <v/>
      </c>
      <c r="AR62" s="157" t="str">
        <f t="shared" si="2"/>
        <v/>
      </c>
      <c r="AS62" s="157" t="str">
        <f t="shared" si="2"/>
        <v/>
      </c>
      <c r="AT62" s="158" t="str">
        <f t="shared" si="2"/>
        <v/>
      </c>
      <c r="AU62" s="156" t="str">
        <f t="shared" si="2"/>
        <v/>
      </c>
      <c r="AV62" s="157" t="str">
        <f t="shared" si="2"/>
        <v/>
      </c>
      <c r="AW62" s="157" t="str">
        <f t="shared" si="2"/>
        <v/>
      </c>
      <c r="AX62" s="817" t="str">
        <f>IF(SUMIF($F$22:$F$60, $M62, AX$22:AX$60)=0,"",SUMIF($F$22:$F$60, $M62, AX$22:AX$60))</f>
        <v/>
      </c>
      <c r="AY62" s="818"/>
      <c r="AZ62" s="795" t="str">
        <f>IF(AX62="","",IF($BB$3="４週",AX62/4,IF($BB$3="暦月",AX62/($BB$8/7),"")))</f>
        <v/>
      </c>
      <c r="BA62" s="796"/>
      <c r="BB62" s="1018"/>
      <c r="BC62" s="1019"/>
      <c r="BD62" s="1019"/>
      <c r="BE62" s="1019"/>
      <c r="BF62" s="1020"/>
    </row>
    <row r="63" spans="2:58" ht="20.25" customHeight="1">
      <c r="B63" s="159"/>
      <c r="C63" s="160"/>
      <c r="D63" s="160"/>
      <c r="E63" s="160"/>
      <c r="F63" s="161"/>
      <c r="G63" s="800"/>
      <c r="H63" s="800"/>
      <c r="I63" s="800"/>
      <c r="J63" s="800"/>
      <c r="K63" s="811"/>
      <c r="L63" s="162"/>
      <c r="M63" s="847" t="s">
        <v>160</v>
      </c>
      <c r="N63" s="848"/>
      <c r="O63" s="848"/>
      <c r="P63" s="848"/>
      <c r="Q63" s="848"/>
      <c r="R63" s="849"/>
      <c r="S63" s="156" t="str">
        <f t="shared" si="1"/>
        <v/>
      </c>
      <c r="T63" s="157" t="str">
        <f t="shared" si="1"/>
        <v/>
      </c>
      <c r="U63" s="157" t="str">
        <f>IF(SUMIF($F$22:$F$60, $M63, U$22:U$60)=0,"",SUMIF($F$22:$F$60, $M63, U$22:U$60))</f>
        <v/>
      </c>
      <c r="V63" s="157" t="str">
        <f t="shared" si="1"/>
        <v/>
      </c>
      <c r="W63" s="157" t="str">
        <f t="shared" si="1"/>
        <v/>
      </c>
      <c r="X63" s="157" t="str">
        <f t="shared" si="1"/>
        <v/>
      </c>
      <c r="Y63" s="158" t="str">
        <f t="shared" si="1"/>
        <v/>
      </c>
      <c r="Z63" s="156" t="str">
        <f t="shared" si="1"/>
        <v/>
      </c>
      <c r="AA63" s="157" t="str">
        <f t="shared" si="1"/>
        <v/>
      </c>
      <c r="AB63" s="157" t="str">
        <f t="shared" si="1"/>
        <v/>
      </c>
      <c r="AC63" s="157" t="str">
        <f t="shared" si="1"/>
        <v/>
      </c>
      <c r="AD63" s="157" t="str">
        <f t="shared" si="1"/>
        <v/>
      </c>
      <c r="AE63" s="157" t="str">
        <f t="shared" si="1"/>
        <v/>
      </c>
      <c r="AF63" s="158" t="str">
        <f t="shared" si="1"/>
        <v/>
      </c>
      <c r="AG63" s="156" t="str">
        <f t="shared" si="1"/>
        <v/>
      </c>
      <c r="AH63" s="157" t="str">
        <f t="shared" si="1"/>
        <v/>
      </c>
      <c r="AI63" s="157" t="str">
        <f t="shared" si="2"/>
        <v/>
      </c>
      <c r="AJ63" s="157" t="str">
        <f t="shared" si="2"/>
        <v/>
      </c>
      <c r="AK63" s="157" t="str">
        <f t="shared" si="2"/>
        <v/>
      </c>
      <c r="AL63" s="157" t="str">
        <f t="shared" si="2"/>
        <v/>
      </c>
      <c r="AM63" s="158" t="str">
        <f t="shared" si="2"/>
        <v/>
      </c>
      <c r="AN63" s="156" t="str">
        <f t="shared" si="2"/>
        <v/>
      </c>
      <c r="AO63" s="157" t="str">
        <f t="shared" si="2"/>
        <v/>
      </c>
      <c r="AP63" s="157" t="str">
        <f t="shared" si="2"/>
        <v/>
      </c>
      <c r="AQ63" s="157" t="str">
        <f t="shared" si="2"/>
        <v/>
      </c>
      <c r="AR63" s="157" t="str">
        <f t="shared" si="2"/>
        <v/>
      </c>
      <c r="AS63" s="157" t="str">
        <f t="shared" si="2"/>
        <v/>
      </c>
      <c r="AT63" s="158" t="str">
        <f t="shared" si="2"/>
        <v/>
      </c>
      <c r="AU63" s="156" t="str">
        <f t="shared" si="2"/>
        <v/>
      </c>
      <c r="AV63" s="157" t="str">
        <f t="shared" si="2"/>
        <v/>
      </c>
      <c r="AW63" s="157" t="str">
        <f t="shared" si="2"/>
        <v/>
      </c>
      <c r="AX63" s="817" t="str">
        <f>IF(SUMIF($F$22:$F$60, $M63, AX$22:AX$60)=0,"",SUMIF($F$22:$F$60, $M63, AX$22:AX$60))</f>
        <v/>
      </c>
      <c r="AY63" s="818"/>
      <c r="AZ63" s="795" t="str">
        <f>IF(AX63="","",IF($BB$3="４週",AX63/4,IF($BB$3="暦月",AX63/($BB$8/7),"")))</f>
        <v/>
      </c>
      <c r="BA63" s="796"/>
      <c r="BB63" s="1021"/>
      <c r="BC63" s="1022"/>
      <c r="BD63" s="1022"/>
      <c r="BE63" s="1022"/>
      <c r="BF63" s="1023"/>
    </row>
    <row r="64" spans="2:58" ht="20.25" customHeight="1">
      <c r="B64" s="163"/>
      <c r="C64" s="164"/>
      <c r="D64" s="164"/>
      <c r="E64" s="164"/>
      <c r="F64" s="161"/>
      <c r="G64" s="812"/>
      <c r="H64" s="812"/>
      <c r="I64" s="812"/>
      <c r="J64" s="812"/>
      <c r="K64" s="813"/>
      <c r="L64" s="162"/>
      <c r="M64" s="847" t="s">
        <v>159</v>
      </c>
      <c r="N64" s="848"/>
      <c r="O64" s="848"/>
      <c r="P64" s="848"/>
      <c r="Q64" s="848"/>
      <c r="R64" s="849"/>
      <c r="S64" s="156" t="str">
        <f t="shared" si="1"/>
        <v/>
      </c>
      <c r="T64" s="157" t="str">
        <f t="shared" si="1"/>
        <v/>
      </c>
      <c r="U64" s="157" t="str">
        <f>IF(SUMIF($F$22:$F$60, $M64, U$22:U$60)=0,"",SUMIF($F$22:$F$60, $M64, U$22:U$60))</f>
        <v/>
      </c>
      <c r="V64" s="157" t="str">
        <f t="shared" si="1"/>
        <v/>
      </c>
      <c r="W64" s="157" t="str">
        <f t="shared" si="1"/>
        <v/>
      </c>
      <c r="X64" s="157" t="str">
        <f t="shared" si="1"/>
        <v/>
      </c>
      <c r="Y64" s="158" t="str">
        <f t="shared" si="1"/>
        <v/>
      </c>
      <c r="Z64" s="156" t="str">
        <f t="shared" si="1"/>
        <v/>
      </c>
      <c r="AA64" s="157" t="str">
        <f t="shared" si="1"/>
        <v/>
      </c>
      <c r="AB64" s="157" t="str">
        <f t="shared" si="1"/>
        <v/>
      </c>
      <c r="AC64" s="157" t="str">
        <f t="shared" si="1"/>
        <v/>
      </c>
      <c r="AD64" s="157" t="str">
        <f t="shared" si="1"/>
        <v/>
      </c>
      <c r="AE64" s="157" t="str">
        <f t="shared" si="1"/>
        <v/>
      </c>
      <c r="AF64" s="158" t="str">
        <f t="shared" si="1"/>
        <v/>
      </c>
      <c r="AG64" s="156" t="str">
        <f t="shared" si="1"/>
        <v/>
      </c>
      <c r="AH64" s="157" t="str">
        <f t="shared" si="1"/>
        <v/>
      </c>
      <c r="AI64" s="157" t="str">
        <f t="shared" si="2"/>
        <v/>
      </c>
      <c r="AJ64" s="157" t="str">
        <f t="shared" si="2"/>
        <v/>
      </c>
      <c r="AK64" s="157" t="str">
        <f t="shared" si="2"/>
        <v/>
      </c>
      <c r="AL64" s="157" t="str">
        <f t="shared" si="2"/>
        <v/>
      </c>
      <c r="AM64" s="158" t="str">
        <f t="shared" si="2"/>
        <v/>
      </c>
      <c r="AN64" s="156" t="str">
        <f t="shared" si="2"/>
        <v/>
      </c>
      <c r="AO64" s="157" t="str">
        <f t="shared" si="2"/>
        <v/>
      </c>
      <c r="AP64" s="157" t="str">
        <f t="shared" si="2"/>
        <v/>
      </c>
      <c r="AQ64" s="157" t="str">
        <f t="shared" si="2"/>
        <v/>
      </c>
      <c r="AR64" s="157" t="str">
        <f t="shared" si="2"/>
        <v/>
      </c>
      <c r="AS64" s="157" t="str">
        <f t="shared" si="2"/>
        <v/>
      </c>
      <c r="AT64" s="158" t="str">
        <f t="shared" si="2"/>
        <v/>
      </c>
      <c r="AU64" s="156" t="str">
        <f t="shared" si="2"/>
        <v/>
      </c>
      <c r="AV64" s="157" t="str">
        <f t="shared" si="2"/>
        <v/>
      </c>
      <c r="AW64" s="157" t="str">
        <f t="shared" si="2"/>
        <v/>
      </c>
      <c r="AX64" s="817" t="str">
        <f>IF(SUMIF($F$22:$F$60, $M64, AX$22:AX$60)=0,"",SUMIF($F$22:$F$60, $M64, AX$22:AX$60))</f>
        <v/>
      </c>
      <c r="AY64" s="818"/>
      <c r="AZ64" s="795" t="str">
        <f>IF(AX64="","",IF($BB$3="４週",AX64/4,IF($BB$3="暦月",AX64/($BB$8/7),"")))</f>
        <v/>
      </c>
      <c r="BA64" s="796"/>
      <c r="BB64" s="1021"/>
      <c r="BC64" s="1022"/>
      <c r="BD64" s="1022"/>
      <c r="BE64" s="1022"/>
      <c r="BF64" s="1023"/>
    </row>
    <row r="65" spans="2:73" ht="20.25" customHeight="1">
      <c r="B65" s="207"/>
      <c r="C65" s="208"/>
      <c r="D65" s="208"/>
      <c r="E65" s="208"/>
      <c r="F65" s="208"/>
      <c r="G65" s="875" t="s">
        <v>177</v>
      </c>
      <c r="H65" s="875"/>
      <c r="I65" s="875"/>
      <c r="J65" s="875"/>
      <c r="K65" s="875"/>
      <c r="L65" s="875"/>
      <c r="M65" s="875"/>
      <c r="N65" s="875"/>
      <c r="O65" s="875"/>
      <c r="P65" s="875"/>
      <c r="Q65" s="875"/>
      <c r="R65" s="876"/>
      <c r="S65" s="166"/>
      <c r="T65" s="167"/>
      <c r="U65" s="167"/>
      <c r="V65" s="167"/>
      <c r="W65" s="167"/>
      <c r="X65" s="167"/>
      <c r="Y65" s="168"/>
      <c r="Z65" s="166"/>
      <c r="AA65" s="167"/>
      <c r="AB65" s="167"/>
      <c r="AC65" s="167"/>
      <c r="AD65" s="167"/>
      <c r="AE65" s="167"/>
      <c r="AF65" s="168"/>
      <c r="AG65" s="166"/>
      <c r="AH65" s="167"/>
      <c r="AI65" s="167"/>
      <c r="AJ65" s="167"/>
      <c r="AK65" s="167"/>
      <c r="AL65" s="167"/>
      <c r="AM65" s="168"/>
      <c r="AN65" s="166"/>
      <c r="AO65" s="167"/>
      <c r="AP65" s="167"/>
      <c r="AQ65" s="167"/>
      <c r="AR65" s="167"/>
      <c r="AS65" s="167"/>
      <c r="AT65" s="168"/>
      <c r="AU65" s="166"/>
      <c r="AV65" s="167"/>
      <c r="AW65" s="168"/>
      <c r="AX65" s="1027"/>
      <c r="AY65" s="1028"/>
      <c r="AZ65" s="1028"/>
      <c r="BA65" s="1029"/>
      <c r="BB65" s="1021"/>
      <c r="BC65" s="1022"/>
      <c r="BD65" s="1022"/>
      <c r="BE65" s="1022"/>
      <c r="BF65" s="1023"/>
    </row>
    <row r="66" spans="2:73" ht="20.25" customHeight="1">
      <c r="B66" s="207"/>
      <c r="C66" s="208"/>
      <c r="D66" s="208"/>
      <c r="E66" s="208"/>
      <c r="F66" s="208"/>
      <c r="G66" s="875" t="s">
        <v>178</v>
      </c>
      <c r="H66" s="875"/>
      <c r="I66" s="875"/>
      <c r="J66" s="875"/>
      <c r="K66" s="875"/>
      <c r="L66" s="875"/>
      <c r="M66" s="875"/>
      <c r="N66" s="875"/>
      <c r="O66" s="875"/>
      <c r="P66" s="875"/>
      <c r="Q66" s="875"/>
      <c r="R66" s="876"/>
      <c r="S66" s="166"/>
      <c r="T66" s="167"/>
      <c r="U66" s="167"/>
      <c r="V66" s="167"/>
      <c r="W66" s="167"/>
      <c r="X66" s="167"/>
      <c r="Y66" s="168"/>
      <c r="Z66" s="166"/>
      <c r="AA66" s="167"/>
      <c r="AB66" s="167"/>
      <c r="AC66" s="167"/>
      <c r="AD66" s="167"/>
      <c r="AE66" s="167"/>
      <c r="AF66" s="168"/>
      <c r="AG66" s="166"/>
      <c r="AH66" s="167"/>
      <c r="AI66" s="167"/>
      <c r="AJ66" s="167"/>
      <c r="AK66" s="167"/>
      <c r="AL66" s="167"/>
      <c r="AM66" s="168"/>
      <c r="AN66" s="166"/>
      <c r="AO66" s="167"/>
      <c r="AP66" s="167"/>
      <c r="AQ66" s="167"/>
      <c r="AR66" s="167"/>
      <c r="AS66" s="167"/>
      <c r="AT66" s="168"/>
      <c r="AU66" s="166"/>
      <c r="AV66" s="167"/>
      <c r="AW66" s="168"/>
      <c r="AX66" s="1030"/>
      <c r="AY66" s="1031"/>
      <c r="AZ66" s="1031"/>
      <c r="BA66" s="1032"/>
      <c r="BB66" s="1021"/>
      <c r="BC66" s="1022"/>
      <c r="BD66" s="1022"/>
      <c r="BE66" s="1022"/>
      <c r="BF66" s="1023"/>
    </row>
    <row r="67" spans="2:73" ht="20.25" customHeight="1" thickBot="1">
      <c r="B67" s="209"/>
      <c r="C67" s="210"/>
      <c r="D67" s="210"/>
      <c r="E67" s="210"/>
      <c r="F67" s="210"/>
      <c r="G67" s="1017" t="s">
        <v>229</v>
      </c>
      <c r="H67" s="797"/>
      <c r="I67" s="797"/>
      <c r="J67" s="797"/>
      <c r="K67" s="797"/>
      <c r="L67" s="797"/>
      <c r="M67" s="797"/>
      <c r="N67" s="797"/>
      <c r="O67" s="797"/>
      <c r="P67" s="797"/>
      <c r="Q67" s="797"/>
      <c r="R67" s="798"/>
      <c r="S67" s="171" t="str">
        <f>IF(S66&lt;&gt;"",IF(S65&gt;15,((S65-15)/5+1)*S66,S66),"")</f>
        <v/>
      </c>
      <c r="T67" s="172" t="str">
        <f t="shared" ref="T67:AW67" si="3">IF(T66&lt;&gt;"",IF(T65&gt;15,((T65-15)/5+1)*T66,T66),"")</f>
        <v/>
      </c>
      <c r="U67" s="172" t="str">
        <f t="shared" si="3"/>
        <v/>
      </c>
      <c r="V67" s="172" t="str">
        <f t="shared" si="3"/>
        <v/>
      </c>
      <c r="W67" s="172" t="str">
        <f t="shared" si="3"/>
        <v/>
      </c>
      <c r="X67" s="172" t="str">
        <f t="shared" si="3"/>
        <v/>
      </c>
      <c r="Y67" s="173" t="str">
        <f t="shared" si="3"/>
        <v/>
      </c>
      <c r="Z67" s="171" t="str">
        <f t="shared" si="3"/>
        <v/>
      </c>
      <c r="AA67" s="172" t="str">
        <f t="shared" si="3"/>
        <v/>
      </c>
      <c r="AB67" s="172" t="str">
        <f t="shared" si="3"/>
        <v/>
      </c>
      <c r="AC67" s="172" t="str">
        <f t="shared" si="3"/>
        <v/>
      </c>
      <c r="AD67" s="172" t="str">
        <f t="shared" si="3"/>
        <v/>
      </c>
      <c r="AE67" s="172" t="str">
        <f t="shared" si="3"/>
        <v/>
      </c>
      <c r="AF67" s="173" t="str">
        <f t="shared" si="3"/>
        <v/>
      </c>
      <c r="AG67" s="171" t="str">
        <f t="shared" si="3"/>
        <v/>
      </c>
      <c r="AH67" s="172" t="str">
        <f t="shared" si="3"/>
        <v/>
      </c>
      <c r="AI67" s="172" t="str">
        <f t="shared" si="3"/>
        <v/>
      </c>
      <c r="AJ67" s="172" t="str">
        <f t="shared" si="3"/>
        <v/>
      </c>
      <c r="AK67" s="172" t="str">
        <f t="shared" si="3"/>
        <v/>
      </c>
      <c r="AL67" s="172" t="str">
        <f t="shared" si="3"/>
        <v/>
      </c>
      <c r="AM67" s="173" t="str">
        <f t="shared" si="3"/>
        <v/>
      </c>
      <c r="AN67" s="171" t="str">
        <f t="shared" si="3"/>
        <v/>
      </c>
      <c r="AO67" s="172" t="str">
        <f t="shared" si="3"/>
        <v/>
      </c>
      <c r="AP67" s="172" t="str">
        <f t="shared" si="3"/>
        <v/>
      </c>
      <c r="AQ67" s="172" t="str">
        <f t="shared" si="3"/>
        <v/>
      </c>
      <c r="AR67" s="172" t="str">
        <f t="shared" si="3"/>
        <v/>
      </c>
      <c r="AS67" s="172" t="str">
        <f t="shared" si="3"/>
        <v/>
      </c>
      <c r="AT67" s="173" t="str">
        <f t="shared" si="3"/>
        <v/>
      </c>
      <c r="AU67" s="174" t="str">
        <f t="shared" si="3"/>
        <v/>
      </c>
      <c r="AV67" s="175" t="str">
        <f t="shared" si="3"/>
        <v/>
      </c>
      <c r="AW67" s="176" t="str">
        <f t="shared" si="3"/>
        <v/>
      </c>
      <c r="AX67" s="1030"/>
      <c r="AY67" s="1031"/>
      <c r="AZ67" s="1031"/>
      <c r="BA67" s="1032"/>
      <c r="BB67" s="1021"/>
      <c r="BC67" s="1022"/>
      <c r="BD67" s="1022"/>
      <c r="BE67" s="1022"/>
      <c r="BF67" s="1023"/>
    </row>
    <row r="68" spans="2:73" ht="18.75" customHeight="1">
      <c r="B68" s="799" t="s">
        <v>180</v>
      </c>
      <c r="C68" s="800"/>
      <c r="D68" s="800"/>
      <c r="E68" s="800"/>
      <c r="F68" s="800"/>
      <c r="G68" s="800"/>
      <c r="H68" s="800"/>
      <c r="I68" s="800"/>
      <c r="J68" s="800"/>
      <c r="K68" s="801"/>
      <c r="L68" s="805" t="s">
        <v>153</v>
      </c>
      <c r="M68" s="805"/>
      <c r="N68" s="805"/>
      <c r="O68" s="805"/>
      <c r="P68" s="805"/>
      <c r="Q68" s="805"/>
      <c r="R68" s="806"/>
      <c r="S68" s="177" t="str">
        <f>IF($L68="","",IF(COUNTIFS($F$22:$F$60,$L68,S$22:S$60,"&gt;0")=0,"",COUNTIFS($F$22:$F$60,$L68,S$22:S$60,"&gt;0")))</f>
        <v/>
      </c>
      <c r="T68" s="178" t="str">
        <f t="shared" ref="T68:AW72" si="4">IF($L68="","",IF(COUNTIFS($F$22:$F$60,$L68,T$22:T$60,"&gt;0")=0,"",COUNTIFS($F$22:$F$60,$L68,T$22:T$60,"&gt;0")))</f>
        <v/>
      </c>
      <c r="U68" s="178" t="str">
        <f t="shared" si="4"/>
        <v/>
      </c>
      <c r="V68" s="178" t="str">
        <f t="shared" si="4"/>
        <v/>
      </c>
      <c r="W68" s="178" t="str">
        <f t="shared" si="4"/>
        <v/>
      </c>
      <c r="X68" s="178" t="str">
        <f t="shared" si="4"/>
        <v/>
      </c>
      <c r="Y68" s="179" t="str">
        <f t="shared" si="4"/>
        <v/>
      </c>
      <c r="Z68" s="180" t="str">
        <f t="shared" si="4"/>
        <v/>
      </c>
      <c r="AA68" s="178" t="str">
        <f t="shared" si="4"/>
        <v/>
      </c>
      <c r="AB68" s="178" t="str">
        <f t="shared" si="4"/>
        <v/>
      </c>
      <c r="AC68" s="178" t="str">
        <f t="shared" si="4"/>
        <v/>
      </c>
      <c r="AD68" s="178" t="str">
        <f t="shared" si="4"/>
        <v/>
      </c>
      <c r="AE68" s="178" t="str">
        <f t="shared" si="4"/>
        <v/>
      </c>
      <c r="AF68" s="179" t="str">
        <f t="shared" si="4"/>
        <v/>
      </c>
      <c r="AG68" s="178" t="str">
        <f t="shared" si="4"/>
        <v/>
      </c>
      <c r="AH68" s="178" t="str">
        <f t="shared" si="4"/>
        <v/>
      </c>
      <c r="AI68" s="178" t="str">
        <f t="shared" si="4"/>
        <v/>
      </c>
      <c r="AJ68" s="178" t="str">
        <f t="shared" si="4"/>
        <v/>
      </c>
      <c r="AK68" s="178" t="str">
        <f t="shared" si="4"/>
        <v/>
      </c>
      <c r="AL68" s="178" t="str">
        <f t="shared" si="4"/>
        <v/>
      </c>
      <c r="AM68" s="179" t="str">
        <f t="shared" si="4"/>
        <v/>
      </c>
      <c r="AN68" s="178" t="str">
        <f t="shared" si="4"/>
        <v/>
      </c>
      <c r="AO68" s="178" t="str">
        <f t="shared" si="4"/>
        <v/>
      </c>
      <c r="AP68" s="178" t="str">
        <f t="shared" si="4"/>
        <v/>
      </c>
      <c r="AQ68" s="178" t="str">
        <f t="shared" si="4"/>
        <v/>
      </c>
      <c r="AR68" s="178" t="str">
        <f t="shared" si="4"/>
        <v/>
      </c>
      <c r="AS68" s="178" t="str">
        <f t="shared" si="4"/>
        <v/>
      </c>
      <c r="AT68" s="179" t="str">
        <f t="shared" si="4"/>
        <v/>
      </c>
      <c r="AU68" s="178" t="str">
        <f t="shared" si="4"/>
        <v/>
      </c>
      <c r="AV68" s="178" t="str">
        <f t="shared" si="4"/>
        <v/>
      </c>
      <c r="AW68" s="179" t="str">
        <f t="shared" si="4"/>
        <v/>
      </c>
      <c r="AX68" s="1030"/>
      <c r="AY68" s="1031"/>
      <c r="AZ68" s="1031"/>
      <c r="BA68" s="1032"/>
      <c r="BB68" s="1021"/>
      <c r="BC68" s="1022"/>
      <c r="BD68" s="1022"/>
      <c r="BE68" s="1022"/>
      <c r="BF68" s="1023"/>
    </row>
    <row r="69" spans="2:73" ht="18.75" customHeight="1">
      <c r="B69" s="799"/>
      <c r="C69" s="800"/>
      <c r="D69" s="800"/>
      <c r="E69" s="800"/>
      <c r="F69" s="800"/>
      <c r="G69" s="800"/>
      <c r="H69" s="800"/>
      <c r="I69" s="800"/>
      <c r="J69" s="800"/>
      <c r="K69" s="801"/>
      <c r="L69" s="807" t="s">
        <v>160</v>
      </c>
      <c r="M69" s="807"/>
      <c r="N69" s="807"/>
      <c r="O69" s="807"/>
      <c r="P69" s="807"/>
      <c r="Q69" s="807"/>
      <c r="R69" s="808"/>
      <c r="S69" s="174" t="str">
        <f t="shared" ref="S69:AH72" si="5">IF($L69="","",IF(COUNTIFS($F$22:$F$60,$L69,S$22:S$60,"&gt;0")=0,"",COUNTIFS($F$22:$F$60,$L69,S$22:S$60,"&gt;0")))</f>
        <v/>
      </c>
      <c r="T69" s="175" t="str">
        <f>IF($L69="","",IF(COUNTIFS($F$22:$F$60,$L69,T$22:T$60,"&gt;0")=0,"",COUNTIFS($F$22:$F$60,$L69,T$22:T$60,"&gt;0")))</f>
        <v/>
      </c>
      <c r="U69" s="175" t="str">
        <f t="shared" si="5"/>
        <v/>
      </c>
      <c r="V69" s="175" t="str">
        <f t="shared" si="5"/>
        <v/>
      </c>
      <c r="W69" s="175" t="str">
        <f t="shared" si="5"/>
        <v/>
      </c>
      <c r="X69" s="175" t="str">
        <f t="shared" si="5"/>
        <v/>
      </c>
      <c r="Y69" s="176" t="str">
        <f t="shared" si="5"/>
        <v/>
      </c>
      <c r="Z69" s="181" t="str">
        <f t="shared" si="5"/>
        <v/>
      </c>
      <c r="AA69" s="175" t="str">
        <f t="shared" si="5"/>
        <v/>
      </c>
      <c r="AB69" s="175" t="str">
        <f t="shared" si="5"/>
        <v/>
      </c>
      <c r="AC69" s="175" t="str">
        <f t="shared" si="5"/>
        <v/>
      </c>
      <c r="AD69" s="175" t="str">
        <f t="shared" si="5"/>
        <v/>
      </c>
      <c r="AE69" s="175" t="str">
        <f t="shared" si="5"/>
        <v/>
      </c>
      <c r="AF69" s="176" t="str">
        <f t="shared" si="5"/>
        <v/>
      </c>
      <c r="AG69" s="175" t="str">
        <f t="shared" si="5"/>
        <v/>
      </c>
      <c r="AH69" s="175" t="str">
        <f t="shared" si="5"/>
        <v/>
      </c>
      <c r="AI69" s="175" t="str">
        <f t="shared" si="4"/>
        <v/>
      </c>
      <c r="AJ69" s="175" t="str">
        <f t="shared" si="4"/>
        <v/>
      </c>
      <c r="AK69" s="175" t="str">
        <f t="shared" si="4"/>
        <v/>
      </c>
      <c r="AL69" s="175" t="str">
        <f t="shared" si="4"/>
        <v/>
      </c>
      <c r="AM69" s="176" t="str">
        <f t="shared" si="4"/>
        <v/>
      </c>
      <c r="AN69" s="175" t="str">
        <f t="shared" si="4"/>
        <v/>
      </c>
      <c r="AO69" s="175" t="str">
        <f t="shared" si="4"/>
        <v/>
      </c>
      <c r="AP69" s="175" t="str">
        <f t="shared" si="4"/>
        <v/>
      </c>
      <c r="AQ69" s="175" t="str">
        <f t="shared" si="4"/>
        <v/>
      </c>
      <c r="AR69" s="175" t="str">
        <f t="shared" si="4"/>
        <v/>
      </c>
      <c r="AS69" s="175" t="str">
        <f t="shared" si="4"/>
        <v/>
      </c>
      <c r="AT69" s="176" t="str">
        <f t="shared" si="4"/>
        <v/>
      </c>
      <c r="AU69" s="175" t="str">
        <f t="shared" si="4"/>
        <v/>
      </c>
      <c r="AV69" s="175" t="str">
        <f t="shared" si="4"/>
        <v/>
      </c>
      <c r="AW69" s="176" t="str">
        <f t="shared" si="4"/>
        <v/>
      </c>
      <c r="AX69" s="1030"/>
      <c r="AY69" s="1031"/>
      <c r="AZ69" s="1031"/>
      <c r="BA69" s="1032"/>
      <c r="BB69" s="1021"/>
      <c r="BC69" s="1022"/>
      <c r="BD69" s="1022"/>
      <c r="BE69" s="1022"/>
      <c r="BF69" s="1023"/>
    </row>
    <row r="70" spans="2:73" ht="18.75" customHeight="1">
      <c r="B70" s="799"/>
      <c r="C70" s="800"/>
      <c r="D70" s="800"/>
      <c r="E70" s="800"/>
      <c r="F70" s="800"/>
      <c r="G70" s="800"/>
      <c r="H70" s="800"/>
      <c r="I70" s="800"/>
      <c r="J70" s="800"/>
      <c r="K70" s="801"/>
      <c r="L70" s="807" t="s">
        <v>159</v>
      </c>
      <c r="M70" s="807"/>
      <c r="N70" s="807"/>
      <c r="O70" s="807"/>
      <c r="P70" s="807"/>
      <c r="Q70" s="807"/>
      <c r="R70" s="808"/>
      <c r="S70" s="174" t="str">
        <f t="shared" si="5"/>
        <v/>
      </c>
      <c r="T70" s="175" t="str">
        <f t="shared" si="4"/>
        <v/>
      </c>
      <c r="U70" s="175" t="str">
        <f t="shared" si="4"/>
        <v/>
      </c>
      <c r="V70" s="175" t="str">
        <f t="shared" si="4"/>
        <v/>
      </c>
      <c r="W70" s="175" t="str">
        <f t="shared" si="4"/>
        <v/>
      </c>
      <c r="X70" s="175" t="str">
        <f>IF($L70="","",IF(COUNTIFS($F$22:$F$60,$L70,X$22:X$60,"&gt;0")=0,"",COUNTIFS($F$22:$F$60,$L70,X$22:X$60,"&gt;0")))</f>
        <v/>
      </c>
      <c r="Y70" s="176" t="str">
        <f t="shared" si="4"/>
        <v/>
      </c>
      <c r="Z70" s="181" t="str">
        <f t="shared" si="4"/>
        <v/>
      </c>
      <c r="AA70" s="175" t="str">
        <f t="shared" si="4"/>
        <v/>
      </c>
      <c r="AB70" s="175" t="str">
        <f t="shared" si="4"/>
        <v/>
      </c>
      <c r="AC70" s="175" t="str">
        <f t="shared" si="4"/>
        <v/>
      </c>
      <c r="AD70" s="175" t="str">
        <f t="shared" si="4"/>
        <v/>
      </c>
      <c r="AE70" s="175" t="str">
        <f t="shared" si="4"/>
        <v/>
      </c>
      <c r="AF70" s="176" t="str">
        <f t="shared" si="4"/>
        <v/>
      </c>
      <c r="AG70" s="175" t="str">
        <f t="shared" si="4"/>
        <v/>
      </c>
      <c r="AH70" s="175" t="str">
        <f t="shared" si="4"/>
        <v/>
      </c>
      <c r="AI70" s="175" t="str">
        <f t="shared" si="4"/>
        <v/>
      </c>
      <c r="AJ70" s="175" t="str">
        <f t="shared" si="4"/>
        <v/>
      </c>
      <c r="AK70" s="175" t="str">
        <f t="shared" si="4"/>
        <v/>
      </c>
      <c r="AL70" s="175" t="str">
        <f t="shared" si="4"/>
        <v/>
      </c>
      <c r="AM70" s="176" t="str">
        <f t="shared" si="4"/>
        <v/>
      </c>
      <c r="AN70" s="175" t="str">
        <f t="shared" si="4"/>
        <v/>
      </c>
      <c r="AO70" s="175" t="str">
        <f t="shared" si="4"/>
        <v/>
      </c>
      <c r="AP70" s="175" t="str">
        <f t="shared" si="4"/>
        <v/>
      </c>
      <c r="AQ70" s="175" t="str">
        <f t="shared" si="4"/>
        <v/>
      </c>
      <c r="AR70" s="175" t="str">
        <f t="shared" si="4"/>
        <v/>
      </c>
      <c r="AS70" s="175" t="str">
        <f t="shared" si="4"/>
        <v/>
      </c>
      <c r="AT70" s="176" t="str">
        <f t="shared" si="4"/>
        <v/>
      </c>
      <c r="AU70" s="175" t="str">
        <f t="shared" si="4"/>
        <v/>
      </c>
      <c r="AV70" s="175" t="str">
        <f t="shared" si="4"/>
        <v/>
      </c>
      <c r="AW70" s="176" t="str">
        <f t="shared" si="4"/>
        <v/>
      </c>
      <c r="AX70" s="1030"/>
      <c r="AY70" s="1031"/>
      <c r="AZ70" s="1031"/>
      <c r="BA70" s="1032"/>
      <c r="BB70" s="1021"/>
      <c r="BC70" s="1022"/>
      <c r="BD70" s="1022"/>
      <c r="BE70" s="1022"/>
      <c r="BF70" s="1023"/>
    </row>
    <row r="71" spans="2:73" ht="18.75" customHeight="1">
      <c r="B71" s="799"/>
      <c r="C71" s="800"/>
      <c r="D71" s="800"/>
      <c r="E71" s="800"/>
      <c r="F71" s="800"/>
      <c r="G71" s="800"/>
      <c r="H71" s="800"/>
      <c r="I71" s="800"/>
      <c r="J71" s="800"/>
      <c r="K71" s="801"/>
      <c r="L71" s="807" t="s">
        <v>168</v>
      </c>
      <c r="M71" s="807"/>
      <c r="N71" s="807"/>
      <c r="O71" s="807"/>
      <c r="P71" s="807"/>
      <c r="Q71" s="807"/>
      <c r="R71" s="808"/>
      <c r="S71" s="174" t="str">
        <f t="shared" si="5"/>
        <v/>
      </c>
      <c r="T71" s="175" t="str">
        <f t="shared" si="4"/>
        <v/>
      </c>
      <c r="U71" s="175" t="str">
        <f t="shared" si="4"/>
        <v/>
      </c>
      <c r="V71" s="175" t="str">
        <f t="shared" si="4"/>
        <v/>
      </c>
      <c r="W71" s="175" t="str">
        <f t="shared" si="4"/>
        <v/>
      </c>
      <c r="X71" s="175" t="str">
        <f t="shared" si="4"/>
        <v/>
      </c>
      <c r="Y71" s="176" t="str">
        <f t="shared" si="4"/>
        <v/>
      </c>
      <c r="Z71" s="181" t="str">
        <f t="shared" si="4"/>
        <v/>
      </c>
      <c r="AA71" s="175" t="str">
        <f t="shared" si="4"/>
        <v/>
      </c>
      <c r="AB71" s="175" t="str">
        <f t="shared" si="4"/>
        <v/>
      </c>
      <c r="AC71" s="175" t="str">
        <f t="shared" si="4"/>
        <v/>
      </c>
      <c r="AD71" s="175" t="str">
        <f t="shared" si="4"/>
        <v/>
      </c>
      <c r="AE71" s="175" t="str">
        <f t="shared" si="4"/>
        <v/>
      </c>
      <c r="AF71" s="176" t="str">
        <f t="shared" si="4"/>
        <v/>
      </c>
      <c r="AG71" s="175" t="str">
        <f t="shared" si="4"/>
        <v/>
      </c>
      <c r="AH71" s="175" t="str">
        <f t="shared" si="4"/>
        <v/>
      </c>
      <c r="AI71" s="175" t="str">
        <f t="shared" si="4"/>
        <v/>
      </c>
      <c r="AJ71" s="175" t="str">
        <f t="shared" si="4"/>
        <v/>
      </c>
      <c r="AK71" s="175" t="str">
        <f t="shared" si="4"/>
        <v/>
      </c>
      <c r="AL71" s="175" t="str">
        <f t="shared" si="4"/>
        <v/>
      </c>
      <c r="AM71" s="176" t="str">
        <f t="shared" si="4"/>
        <v/>
      </c>
      <c r="AN71" s="175" t="str">
        <f t="shared" si="4"/>
        <v/>
      </c>
      <c r="AO71" s="175" t="str">
        <f t="shared" si="4"/>
        <v/>
      </c>
      <c r="AP71" s="175" t="str">
        <f t="shared" si="4"/>
        <v/>
      </c>
      <c r="AQ71" s="175" t="str">
        <f t="shared" si="4"/>
        <v/>
      </c>
      <c r="AR71" s="175" t="str">
        <f t="shared" si="4"/>
        <v/>
      </c>
      <c r="AS71" s="175" t="str">
        <f t="shared" si="4"/>
        <v/>
      </c>
      <c r="AT71" s="176" t="str">
        <f t="shared" si="4"/>
        <v/>
      </c>
      <c r="AU71" s="175" t="str">
        <f t="shared" si="4"/>
        <v/>
      </c>
      <c r="AV71" s="175" t="str">
        <f t="shared" si="4"/>
        <v/>
      </c>
      <c r="AW71" s="176" t="str">
        <f t="shared" si="4"/>
        <v/>
      </c>
      <c r="AX71" s="1030"/>
      <c r="AY71" s="1031"/>
      <c r="AZ71" s="1031"/>
      <c r="BA71" s="1032"/>
      <c r="BB71" s="1021"/>
      <c r="BC71" s="1022"/>
      <c r="BD71" s="1022"/>
      <c r="BE71" s="1022"/>
      <c r="BF71" s="1023"/>
    </row>
    <row r="72" spans="2:73" ht="18.75" customHeight="1" thickBot="1">
      <c r="B72" s="802"/>
      <c r="C72" s="803"/>
      <c r="D72" s="803"/>
      <c r="E72" s="803"/>
      <c r="F72" s="803"/>
      <c r="G72" s="803"/>
      <c r="H72" s="803"/>
      <c r="I72" s="803"/>
      <c r="J72" s="803"/>
      <c r="K72" s="804"/>
      <c r="L72" s="873"/>
      <c r="M72" s="873"/>
      <c r="N72" s="873"/>
      <c r="O72" s="873"/>
      <c r="P72" s="873"/>
      <c r="Q72" s="873"/>
      <c r="R72" s="874"/>
      <c r="S72" s="182" t="str">
        <f t="shared" si="5"/>
        <v/>
      </c>
      <c r="T72" s="183" t="str">
        <f t="shared" si="4"/>
        <v/>
      </c>
      <c r="U72" s="183" t="str">
        <f t="shared" si="4"/>
        <v/>
      </c>
      <c r="V72" s="183" t="str">
        <f t="shared" si="4"/>
        <v/>
      </c>
      <c r="W72" s="183" t="str">
        <f t="shared" si="4"/>
        <v/>
      </c>
      <c r="X72" s="183" t="str">
        <f t="shared" si="4"/>
        <v/>
      </c>
      <c r="Y72" s="184" t="str">
        <f t="shared" si="4"/>
        <v/>
      </c>
      <c r="Z72" s="185" t="str">
        <f t="shared" si="4"/>
        <v/>
      </c>
      <c r="AA72" s="183" t="str">
        <f t="shared" si="4"/>
        <v/>
      </c>
      <c r="AB72" s="183" t="str">
        <f t="shared" si="4"/>
        <v/>
      </c>
      <c r="AC72" s="183" t="str">
        <f t="shared" si="4"/>
        <v/>
      </c>
      <c r="AD72" s="183" t="str">
        <f t="shared" si="4"/>
        <v/>
      </c>
      <c r="AE72" s="183" t="str">
        <f t="shared" si="4"/>
        <v/>
      </c>
      <c r="AF72" s="184" t="str">
        <f t="shared" si="4"/>
        <v/>
      </c>
      <c r="AG72" s="183" t="str">
        <f t="shared" si="4"/>
        <v/>
      </c>
      <c r="AH72" s="183" t="str">
        <f t="shared" si="4"/>
        <v/>
      </c>
      <c r="AI72" s="183" t="str">
        <f t="shared" si="4"/>
        <v/>
      </c>
      <c r="AJ72" s="183" t="str">
        <f t="shared" si="4"/>
        <v/>
      </c>
      <c r="AK72" s="183" t="str">
        <f t="shared" si="4"/>
        <v/>
      </c>
      <c r="AL72" s="183" t="str">
        <f t="shared" si="4"/>
        <v/>
      </c>
      <c r="AM72" s="184" t="str">
        <f t="shared" si="4"/>
        <v/>
      </c>
      <c r="AN72" s="183" t="str">
        <f t="shared" si="4"/>
        <v/>
      </c>
      <c r="AO72" s="183" t="str">
        <f t="shared" si="4"/>
        <v/>
      </c>
      <c r="AP72" s="183" t="str">
        <f t="shared" si="4"/>
        <v/>
      </c>
      <c r="AQ72" s="183" t="str">
        <f t="shared" si="4"/>
        <v/>
      </c>
      <c r="AR72" s="183" t="str">
        <f t="shared" si="4"/>
        <v/>
      </c>
      <c r="AS72" s="183" t="str">
        <f t="shared" si="4"/>
        <v/>
      </c>
      <c r="AT72" s="184" t="str">
        <f t="shared" si="4"/>
        <v/>
      </c>
      <c r="AU72" s="183" t="str">
        <f t="shared" si="4"/>
        <v/>
      </c>
      <c r="AV72" s="183" t="str">
        <f t="shared" si="4"/>
        <v/>
      </c>
      <c r="AW72" s="184" t="str">
        <f t="shared" si="4"/>
        <v/>
      </c>
      <c r="AX72" s="1033"/>
      <c r="AY72" s="1034"/>
      <c r="AZ72" s="1034"/>
      <c r="BA72" s="1035"/>
      <c r="BB72" s="1024"/>
      <c r="BC72" s="1025"/>
      <c r="BD72" s="1025"/>
      <c r="BE72" s="1025"/>
      <c r="BF72" s="1026"/>
    </row>
    <row r="73" spans="2:73" ht="13.5" customHeight="1">
      <c r="C73" s="186"/>
      <c r="D73" s="186"/>
      <c r="E73" s="186"/>
      <c r="F73" s="186"/>
      <c r="G73" s="187"/>
      <c r="H73" s="188"/>
      <c r="AF73" s="116"/>
    </row>
    <row r="74" spans="2:73" ht="11.45" customHeight="1">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row>
    <row r="75" spans="2:73" ht="20.25" customHeight="1">
      <c r="BN75" s="111"/>
      <c r="BO75" s="100"/>
      <c r="BP75" s="111"/>
      <c r="BQ75" s="111"/>
      <c r="BR75" s="111"/>
      <c r="BS75" s="160"/>
      <c r="BT75" s="190"/>
      <c r="BU75" s="190"/>
    </row>
    <row r="76" spans="2:73" ht="20.25" customHeight="1">
      <c r="C76" s="191"/>
      <c r="D76" s="191"/>
      <c r="E76" s="191"/>
      <c r="F76" s="191"/>
      <c r="G76" s="191"/>
      <c r="H76" s="116"/>
      <c r="I76" s="116"/>
    </row>
    <row r="77" spans="2:73" ht="20.25" customHeight="1">
      <c r="C77" s="191"/>
      <c r="D77" s="191"/>
      <c r="E77" s="191"/>
      <c r="F77" s="191"/>
      <c r="G77" s="191"/>
      <c r="H77" s="116"/>
      <c r="I77" s="116"/>
    </row>
    <row r="78" spans="2:73" ht="20.25" customHeight="1">
      <c r="C78" s="116"/>
      <c r="D78" s="116"/>
      <c r="E78" s="116"/>
      <c r="F78" s="116"/>
      <c r="G78" s="116"/>
    </row>
    <row r="79" spans="2:73" ht="20.25" customHeight="1">
      <c r="C79" s="116"/>
      <c r="D79" s="116"/>
      <c r="E79" s="116"/>
      <c r="F79" s="116"/>
      <c r="G79" s="116"/>
    </row>
    <row r="80" spans="2:73" ht="20.25" customHeight="1">
      <c r="C80" s="116"/>
      <c r="D80" s="116"/>
      <c r="E80" s="116"/>
      <c r="F80" s="116"/>
      <c r="G80" s="116"/>
    </row>
    <row r="81" spans="3:7" ht="20.25" customHeight="1">
      <c r="C81" s="116"/>
      <c r="D81" s="116"/>
      <c r="E81" s="116"/>
      <c r="F81" s="116"/>
      <c r="G81" s="116"/>
    </row>
  </sheetData>
  <sheetProtection sheet="1" insertColumns="0" deleteRows="0"/>
  <mergeCells count="248">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P59:R59"/>
    <mergeCell ref="AX59:AY59"/>
    <mergeCell ref="AZ59:BA59"/>
    <mergeCell ref="P60:R60"/>
    <mergeCell ref="AX60:AY60"/>
    <mergeCell ref="AZ60:BA60"/>
    <mergeCell ref="L72:R72"/>
    <mergeCell ref="AZ64:BA64"/>
    <mergeCell ref="G65:R65"/>
    <mergeCell ref="AX65:BA72"/>
    <mergeCell ref="G66:R66"/>
    <mergeCell ref="BI3:BJ4"/>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s>
  <phoneticPr fontId="2"/>
  <conditionalFormatting sqref="S23:BA24">
    <cfRule type="expression" dxfId="116" priority="25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270">
      <formula>INDIRECT(ADDRESS(ROW(),COLUMN()))=TRUNC(INDIRECT(ADDRESS(ROW(),COLUMN())))</formula>
    </cfRule>
  </conditionalFormatting>
  <dataValidations count="8">
    <dataValidation type="decimal" allowBlank="1" showInputMessage="1" showErrorMessage="1" error="入力可能範囲　32～40" sqref="AX6" xr:uid="{EC4F4560-124C-4AD4-89CE-A97632C12897}">
      <formula1>32</formula1>
      <formula2>40</formula2>
    </dataValidation>
    <dataValidation type="list" allowBlank="1" showInputMessage="1" sqref="G22:G60" xr:uid="{0B0109B2-4AF0-4025-B964-C41CB8558E95}">
      <formula1>"A, B, C, D"</formula1>
    </dataValidation>
    <dataValidation type="list" allowBlank="1" showInputMessage="1" sqref="C22:E60" xr:uid="{CC686A53-0F27-430D-A6C1-52F78B10AB94}">
      <formula1>職種</formula1>
    </dataValidation>
    <dataValidation type="list" allowBlank="1" showInputMessage="1" showErrorMessage="1" sqref="BB4:BE4" xr:uid="{2C7AC8C9-3D69-48F5-BC65-E99A0CE4EEA9}">
      <formula1>"予定,実績,予定・実績"</formula1>
    </dataValidation>
    <dataValidation type="list" allowBlank="1" showInputMessage="1" sqref="S58:AW58 S22:AW22 S25:AW25 S28:AW28 S31:AW31 S34:AW34 S37:AW37 S40:AW40 S43:AW43 S46:AW46 S49:AW49 S52:AW52 S55:AW55" xr:uid="{CCEC9D14-90E6-4AC5-9290-6BBF3FDBAAD6}">
      <formula1>シフト記号表</formula1>
    </dataValidation>
    <dataValidation type="list" allowBlank="1" showInputMessage="1" showErrorMessage="1" sqref="AC3" xr:uid="{AA2B60CE-1A11-4787-BF90-90FBD63B947A}">
      <formula1>#REF!</formula1>
    </dataValidation>
    <dataValidation type="list" allowBlank="1" showInputMessage="1" showErrorMessage="1" sqref="BB3:BE3" xr:uid="{546FF450-8E1C-4AB6-8B11-25E5295BB5D1}">
      <formula1>"４週,暦月"</formula1>
    </dataValidation>
    <dataValidation type="list" errorStyle="warning" allowBlank="1" showInputMessage="1" error="リストにない場合のみ、入力してください。" sqref="H22:K60" xr:uid="{78F3F9B3-0531-408F-9AE4-B2D0AF4429D1}">
      <formula1>INDIRECT(C22)</formula1>
    </dataValidation>
  </dataValidations>
  <hyperlinks>
    <hyperlink ref="BI3" location="添付書類一覧!A1" display="添付書類一覧に戻る" xr:uid="{22F4424A-DAC1-4136-A5D2-6721489AD812}"/>
  </hyperlink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442715A-0C79-4E1E-9727-A472056A4492}">
          <x14:formula1>
            <xm:f>プルダウン・リスト!$C$4:$C$8</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B14E-3B4C-4638-A1B2-6E429AA642D7}">
  <sheetPr>
    <tabColor theme="9" tint="0.79998168889431442"/>
    <pageSetUpPr fitToPage="1"/>
  </sheetPr>
  <dimension ref="B1:BU342"/>
  <sheetViews>
    <sheetView showGridLines="0" topLeftCell="L1" zoomScale="75" zoomScaleNormal="75" workbookViewId="0">
      <selection activeCell="AP1" sqref="AP1:BE1"/>
    </sheetView>
  </sheetViews>
  <sheetFormatPr defaultColWidth="4.375" defaultRowHeight="20.25" customHeight="1"/>
  <cols>
    <col min="1" max="1" width="1.625" style="114" customWidth="1"/>
    <col min="2" max="5" width="5.75" style="114" customWidth="1"/>
    <col min="6" max="6" width="16.5" style="114" hidden="1" customWidth="1"/>
    <col min="7" max="58" width="5.625" style="114" customWidth="1"/>
    <col min="59" max="61" width="4.375" style="114"/>
    <col min="62" max="62" width="31" style="114" customWidth="1"/>
    <col min="63" max="16384" width="4.375" style="114"/>
  </cols>
  <sheetData>
    <row r="1" spans="2:64" s="87" customFormat="1" ht="20.25" customHeight="1">
      <c r="C1" s="88" t="s">
        <v>103</v>
      </c>
      <c r="D1" s="88"/>
      <c r="E1" s="88"/>
      <c r="F1" s="88"/>
      <c r="G1" s="88"/>
      <c r="H1" s="89" t="s">
        <v>104</v>
      </c>
      <c r="J1" s="89"/>
      <c r="L1" s="88"/>
      <c r="M1" s="88"/>
      <c r="N1" s="88"/>
      <c r="O1" s="88"/>
      <c r="P1" s="88"/>
      <c r="Q1" s="88"/>
      <c r="R1" s="88"/>
      <c r="AM1" s="90"/>
      <c r="AN1" s="91"/>
      <c r="AO1" s="91" t="s">
        <v>105</v>
      </c>
      <c r="AP1" s="1012" t="s">
        <v>609</v>
      </c>
      <c r="AQ1" s="1013"/>
      <c r="AR1" s="1013"/>
      <c r="AS1" s="1013"/>
      <c r="AT1" s="1013"/>
      <c r="AU1" s="1013"/>
      <c r="AV1" s="1013"/>
      <c r="AW1" s="1013"/>
      <c r="AX1" s="1013"/>
      <c r="AY1" s="1013"/>
      <c r="AZ1" s="1013"/>
      <c r="BA1" s="1013"/>
      <c r="BB1" s="1013"/>
      <c r="BC1" s="1013"/>
      <c r="BD1" s="1013"/>
      <c r="BE1" s="1013"/>
      <c r="BF1" s="91" t="s">
        <v>107</v>
      </c>
    </row>
    <row r="2" spans="2:64" s="87" customFormat="1" ht="20.25" customHeight="1" thickBot="1">
      <c r="C2" s="88"/>
      <c r="D2" s="88"/>
      <c r="E2" s="88"/>
      <c r="F2" s="88"/>
      <c r="G2" s="88"/>
      <c r="J2" s="89"/>
      <c r="L2" s="88"/>
      <c r="M2" s="88"/>
      <c r="N2" s="88"/>
      <c r="O2" s="88"/>
      <c r="P2" s="88"/>
      <c r="Q2" s="88"/>
      <c r="R2" s="88"/>
      <c r="Y2" s="91" t="s">
        <v>108</v>
      </c>
      <c r="Z2" s="1014">
        <v>6</v>
      </c>
      <c r="AA2" s="1014"/>
      <c r="AB2" s="91" t="s">
        <v>109</v>
      </c>
      <c r="AC2" s="1015">
        <f>IF(Z2=0,"",YEAR(DATE(2018+Z2,1,1)))</f>
        <v>2024</v>
      </c>
      <c r="AD2" s="1015"/>
      <c r="AE2" s="92" t="s">
        <v>110</v>
      </c>
      <c r="AF2" s="92" t="s">
        <v>111</v>
      </c>
      <c r="AG2" s="1014">
        <v>4</v>
      </c>
      <c r="AH2" s="1014"/>
      <c r="AI2" s="92" t="s">
        <v>112</v>
      </c>
      <c r="AM2" s="90"/>
      <c r="AN2" s="91"/>
      <c r="AO2" s="91" t="s">
        <v>113</v>
      </c>
      <c r="AP2" s="1014" t="s">
        <v>114</v>
      </c>
      <c r="AQ2" s="1014"/>
      <c r="AR2" s="1014"/>
      <c r="AS2" s="1014"/>
      <c r="AT2" s="1014"/>
      <c r="AU2" s="1014"/>
      <c r="AV2" s="1014"/>
      <c r="AW2" s="1014"/>
      <c r="AX2" s="1014"/>
      <c r="AY2" s="1014"/>
      <c r="AZ2" s="1014"/>
      <c r="BA2" s="1014"/>
      <c r="BB2" s="1014"/>
      <c r="BC2" s="1014"/>
      <c r="BD2" s="1014"/>
      <c r="BE2" s="1014"/>
      <c r="BF2" s="91" t="s">
        <v>107</v>
      </c>
      <c r="BI2" s="263"/>
      <c r="BJ2" s="263"/>
    </row>
    <row r="3" spans="2:64" s="92" customFormat="1" ht="20.25" customHeight="1" thickTop="1">
      <c r="G3" s="89"/>
      <c r="J3" s="89"/>
      <c r="L3" s="91"/>
      <c r="M3" s="91"/>
      <c r="N3" s="91"/>
      <c r="O3" s="91"/>
      <c r="P3" s="91"/>
      <c r="Q3" s="91"/>
      <c r="R3" s="91"/>
      <c r="Z3" s="93"/>
      <c r="AA3" s="93"/>
      <c r="AB3" s="93"/>
      <c r="AC3" s="94"/>
      <c r="AD3" s="93"/>
      <c r="BA3" s="95" t="s">
        <v>115</v>
      </c>
      <c r="BB3" s="1003" t="s">
        <v>116</v>
      </c>
      <c r="BC3" s="1004"/>
      <c r="BD3" s="1004"/>
      <c r="BE3" s="1005"/>
      <c r="BF3" s="91"/>
      <c r="BI3" s="697" t="s">
        <v>408</v>
      </c>
      <c r="BJ3" s="698"/>
    </row>
    <row r="4" spans="2:64" s="92" customFormat="1" ht="19.5" thickBot="1">
      <c r="G4" s="89"/>
      <c r="J4" s="89"/>
      <c r="L4" s="91"/>
      <c r="M4" s="91"/>
      <c r="N4" s="91"/>
      <c r="O4" s="91"/>
      <c r="P4" s="91"/>
      <c r="Q4" s="91"/>
      <c r="R4" s="91"/>
      <c r="Z4" s="96"/>
      <c r="AA4" s="96"/>
      <c r="AG4" s="87"/>
      <c r="AH4" s="87"/>
      <c r="AI4" s="87"/>
      <c r="AJ4" s="87"/>
      <c r="AK4" s="87"/>
      <c r="AL4" s="87"/>
      <c r="AM4" s="87"/>
      <c r="AN4" s="87"/>
      <c r="AO4" s="87"/>
      <c r="AP4" s="87"/>
      <c r="AQ4" s="87"/>
      <c r="AR4" s="87"/>
      <c r="AS4" s="87"/>
      <c r="AT4" s="87"/>
      <c r="AU4" s="87"/>
      <c r="AV4" s="87"/>
      <c r="AW4" s="87"/>
      <c r="AX4" s="87"/>
      <c r="AY4" s="87"/>
      <c r="AZ4" s="87"/>
      <c r="BA4" s="95" t="s">
        <v>117</v>
      </c>
      <c r="BB4" s="1003" t="s">
        <v>118</v>
      </c>
      <c r="BC4" s="1004"/>
      <c r="BD4" s="1004"/>
      <c r="BE4" s="1005"/>
      <c r="BF4" s="97"/>
      <c r="BI4" s="699"/>
      <c r="BJ4" s="700"/>
    </row>
    <row r="5" spans="2:64" s="92" customFormat="1" ht="6.75" customHeight="1" thickTop="1">
      <c r="C5" s="87"/>
      <c r="D5" s="87"/>
      <c r="E5" s="87"/>
      <c r="F5" s="87"/>
      <c r="G5" s="88"/>
      <c r="H5" s="87"/>
      <c r="I5" s="87"/>
      <c r="J5" s="88"/>
      <c r="K5" s="87"/>
      <c r="L5" s="97"/>
      <c r="M5" s="97"/>
      <c r="N5" s="97"/>
      <c r="O5" s="97"/>
      <c r="P5" s="97"/>
      <c r="Q5" s="97"/>
      <c r="R5" s="97"/>
      <c r="S5" s="87"/>
      <c r="T5" s="87"/>
      <c r="U5" s="87"/>
      <c r="V5" s="87"/>
      <c r="W5" s="87"/>
      <c r="X5" s="87"/>
      <c r="Y5" s="87"/>
      <c r="Z5" s="98"/>
      <c r="AA5" s="98"/>
      <c r="AB5" s="87"/>
      <c r="AC5" s="87"/>
      <c r="AD5" s="87"/>
      <c r="AE5" s="87"/>
      <c r="AG5" s="87"/>
      <c r="AH5" s="87"/>
      <c r="AI5" s="87"/>
      <c r="AJ5" s="87"/>
      <c r="AK5" s="87"/>
      <c r="AL5" s="87"/>
      <c r="AM5" s="87"/>
      <c r="AN5" s="87"/>
      <c r="AO5" s="87"/>
      <c r="AP5" s="87"/>
      <c r="AQ5" s="87"/>
      <c r="AR5" s="87"/>
      <c r="AS5" s="87"/>
      <c r="AT5" s="87"/>
      <c r="AU5" s="87"/>
      <c r="AV5" s="87"/>
      <c r="AW5" s="87"/>
      <c r="AX5" s="87"/>
      <c r="AY5" s="87"/>
      <c r="AZ5" s="87"/>
      <c r="BA5" s="87"/>
      <c r="BB5" s="87"/>
      <c r="BC5" s="87"/>
      <c r="BD5" s="87"/>
      <c r="BE5" s="97"/>
      <c r="BF5" s="97"/>
      <c r="BI5" s="263"/>
      <c r="BJ5" s="263"/>
    </row>
    <row r="6" spans="2:64" s="92" customFormat="1" ht="20.25" customHeight="1">
      <c r="C6" s="87"/>
      <c r="D6" s="87"/>
      <c r="E6" s="87"/>
      <c r="F6" s="87"/>
      <c r="G6" s="88"/>
      <c r="H6" s="87"/>
      <c r="I6" s="87"/>
      <c r="J6" s="88"/>
      <c r="K6" s="87"/>
      <c r="L6" s="97"/>
      <c r="M6" s="97"/>
      <c r="N6" s="97"/>
      <c r="O6" s="97"/>
      <c r="P6" s="97"/>
      <c r="Q6" s="97"/>
      <c r="R6" s="97"/>
      <c r="S6" s="87"/>
      <c r="T6" s="87"/>
      <c r="U6" s="87"/>
      <c r="V6" s="87"/>
      <c r="W6" s="87"/>
      <c r="X6" s="87"/>
      <c r="Y6" s="87"/>
      <c r="Z6" s="98"/>
      <c r="AA6" s="98"/>
      <c r="AB6" s="87"/>
      <c r="AC6" s="87"/>
      <c r="AD6" s="87"/>
      <c r="AE6" s="87"/>
      <c r="AG6" s="87"/>
      <c r="AH6" s="87"/>
      <c r="AI6" s="87"/>
      <c r="AJ6" s="87"/>
      <c r="AK6" s="87"/>
      <c r="AL6" s="87" t="s">
        <v>119</v>
      </c>
      <c r="AM6" s="87"/>
      <c r="AN6" s="87"/>
      <c r="AO6" s="87"/>
      <c r="AP6" s="87"/>
      <c r="AQ6" s="87"/>
      <c r="AR6" s="87"/>
      <c r="AS6" s="87"/>
      <c r="AT6" s="99"/>
      <c r="AU6" s="99"/>
      <c r="AV6" s="100"/>
      <c r="AW6" s="87"/>
      <c r="AX6" s="1006">
        <v>40</v>
      </c>
      <c r="AY6" s="1007"/>
      <c r="AZ6" s="100" t="s">
        <v>120</v>
      </c>
      <c r="BA6" s="87"/>
      <c r="BB6" s="1006">
        <v>160</v>
      </c>
      <c r="BC6" s="1007"/>
      <c r="BD6" s="100" t="s">
        <v>121</v>
      </c>
      <c r="BE6" s="87"/>
      <c r="BF6" s="97"/>
    </row>
    <row r="7" spans="2:64" s="92" customFormat="1" ht="6.75" customHeight="1">
      <c r="C7" s="87"/>
      <c r="D7" s="87"/>
      <c r="E7" s="87"/>
      <c r="F7" s="87"/>
      <c r="G7" s="88"/>
      <c r="H7" s="87"/>
      <c r="I7" s="87"/>
      <c r="J7" s="88"/>
      <c r="K7" s="87"/>
      <c r="L7" s="97"/>
      <c r="M7" s="97"/>
      <c r="N7" s="97"/>
      <c r="O7" s="97"/>
      <c r="P7" s="97"/>
      <c r="Q7" s="97"/>
      <c r="R7" s="97"/>
      <c r="S7" s="87"/>
      <c r="T7" s="87"/>
      <c r="U7" s="87"/>
      <c r="V7" s="87"/>
      <c r="W7" s="87"/>
      <c r="X7" s="87"/>
      <c r="Y7" s="87"/>
      <c r="Z7" s="98"/>
      <c r="AA7" s="98"/>
      <c r="AB7" s="87"/>
      <c r="AC7" s="87"/>
      <c r="AD7" s="87"/>
      <c r="AE7" s="87"/>
      <c r="AG7" s="87"/>
      <c r="AH7" s="87"/>
      <c r="AI7" s="87"/>
      <c r="AJ7" s="87"/>
      <c r="AK7" s="87"/>
      <c r="AL7" s="87"/>
      <c r="AM7" s="87"/>
      <c r="AN7" s="87"/>
      <c r="AO7" s="87"/>
      <c r="AP7" s="87"/>
      <c r="AQ7" s="87"/>
      <c r="AR7" s="87"/>
      <c r="AS7" s="87"/>
      <c r="AT7" s="87"/>
      <c r="AU7" s="87"/>
      <c r="AV7" s="87"/>
      <c r="AW7" s="87"/>
      <c r="AX7" s="87"/>
      <c r="AY7" s="87"/>
      <c r="AZ7" s="87"/>
      <c r="BA7" s="87"/>
      <c r="BB7" s="87"/>
      <c r="BC7" s="87"/>
      <c r="BD7" s="87"/>
      <c r="BE7" s="97"/>
      <c r="BF7" s="97"/>
    </row>
    <row r="8" spans="2:64" s="92" customFormat="1" ht="20.25" customHeight="1">
      <c r="B8" s="101"/>
      <c r="C8" s="101"/>
      <c r="D8" s="101"/>
      <c r="E8" s="101"/>
      <c r="F8" s="101"/>
      <c r="G8" s="102"/>
      <c r="H8" s="102"/>
      <c r="I8" s="102"/>
      <c r="J8" s="101"/>
      <c r="K8" s="101"/>
      <c r="L8" s="102"/>
      <c r="M8" s="102"/>
      <c r="N8" s="102"/>
      <c r="O8" s="101"/>
      <c r="P8" s="102"/>
      <c r="Q8" s="102"/>
      <c r="R8" s="102"/>
      <c r="S8" s="103"/>
      <c r="T8" s="104"/>
      <c r="U8" s="104"/>
      <c r="V8" s="105"/>
      <c r="Z8" s="98"/>
      <c r="AA8" s="106"/>
      <c r="AB8" s="88"/>
      <c r="AC8" s="98"/>
      <c r="AD8" s="98"/>
      <c r="AE8" s="98"/>
      <c r="AF8" s="96"/>
      <c r="AG8" s="107"/>
      <c r="AH8" s="107"/>
      <c r="AI8" s="107"/>
      <c r="AJ8" s="87"/>
      <c r="AK8" s="97"/>
      <c r="AL8" s="106"/>
      <c r="AM8" s="106"/>
      <c r="AN8" s="88"/>
      <c r="AO8" s="99"/>
      <c r="AP8" s="99"/>
      <c r="AQ8" s="99"/>
      <c r="AR8" s="108"/>
      <c r="AS8" s="108"/>
      <c r="AT8" s="87"/>
      <c r="AU8" s="206"/>
      <c r="AV8" s="206"/>
      <c r="AW8" s="101"/>
      <c r="AX8" s="87"/>
      <c r="AY8" s="87" t="s">
        <v>122</v>
      </c>
      <c r="AZ8" s="87"/>
      <c r="BA8" s="87"/>
      <c r="BB8" s="1008">
        <f>DAY(EOMONTH(DATE(AC2,AG2,1),0))</f>
        <v>30</v>
      </c>
      <c r="BC8" s="1009"/>
      <c r="BD8" s="87" t="s">
        <v>123</v>
      </c>
      <c r="BE8" s="87"/>
      <c r="BF8" s="87"/>
      <c r="BJ8" s="91"/>
      <c r="BK8" s="91"/>
      <c r="BL8" s="91"/>
    </row>
    <row r="9" spans="2:64" s="92" customFormat="1" ht="6" customHeight="1">
      <c r="B9" s="99"/>
      <c r="C9" s="99"/>
      <c r="D9" s="99"/>
      <c r="E9" s="99"/>
      <c r="F9" s="99"/>
      <c r="G9" s="101"/>
      <c r="H9" s="102"/>
      <c r="I9" s="99"/>
      <c r="J9" s="99"/>
      <c r="K9" s="99"/>
      <c r="L9" s="101"/>
      <c r="M9" s="102"/>
      <c r="N9" s="99"/>
      <c r="O9" s="99"/>
      <c r="P9" s="101"/>
      <c r="Q9" s="99"/>
      <c r="R9" s="99"/>
      <c r="S9" s="99"/>
      <c r="T9" s="99"/>
      <c r="U9" s="99"/>
      <c r="V9" s="99"/>
      <c r="Z9" s="87"/>
      <c r="AA9" s="87"/>
      <c r="AB9" s="87"/>
      <c r="AC9" s="87"/>
      <c r="AD9" s="87"/>
      <c r="AE9" s="87"/>
      <c r="AG9" s="98"/>
      <c r="AH9" s="87"/>
      <c r="AI9" s="87"/>
      <c r="AJ9" s="107"/>
      <c r="AK9" s="87"/>
      <c r="AL9" s="87"/>
      <c r="AM9" s="87"/>
      <c r="AN9" s="87"/>
      <c r="AO9" s="87"/>
      <c r="AP9" s="87"/>
      <c r="AQ9" s="98"/>
      <c r="AR9" s="98"/>
      <c r="AS9" s="98"/>
      <c r="AT9" s="87"/>
      <c r="AU9" s="87"/>
      <c r="AV9" s="87"/>
      <c r="AW9" s="87"/>
      <c r="AX9" s="87"/>
      <c r="AY9" s="87"/>
      <c r="AZ9" s="87"/>
      <c r="BA9" s="87"/>
      <c r="BB9" s="87"/>
      <c r="BC9" s="87"/>
      <c r="BD9" s="87"/>
      <c r="BE9" s="87"/>
      <c r="BF9" s="87"/>
      <c r="BJ9" s="91"/>
      <c r="BK9" s="91"/>
      <c r="BL9" s="91"/>
    </row>
    <row r="10" spans="2:64" s="92" customFormat="1" ht="18.75">
      <c r="B10" s="101"/>
      <c r="C10" s="101"/>
      <c r="D10" s="101"/>
      <c r="E10" s="101"/>
      <c r="F10" s="101"/>
      <c r="G10" s="102"/>
      <c r="H10" s="102"/>
      <c r="I10" s="102"/>
      <c r="J10" s="101"/>
      <c r="K10" s="101"/>
      <c r="L10" s="102"/>
      <c r="M10" s="102"/>
      <c r="N10" s="102"/>
      <c r="O10" s="101"/>
      <c r="P10" s="102"/>
      <c r="Q10" s="102"/>
      <c r="R10" s="102"/>
      <c r="S10" s="103"/>
      <c r="T10" s="104"/>
      <c r="U10" s="104"/>
      <c r="V10" s="105"/>
      <c r="Z10" s="98"/>
      <c r="AA10" s="106"/>
      <c r="AB10" s="88"/>
      <c r="AC10" s="98"/>
      <c r="AD10" s="98"/>
      <c r="AE10" s="98"/>
      <c r="AG10" s="107"/>
      <c r="AH10" s="107"/>
      <c r="AI10" s="107"/>
      <c r="AJ10" s="87"/>
      <c r="AK10" s="97"/>
      <c r="AL10" s="106"/>
      <c r="AM10" s="87"/>
      <c r="AN10" s="87"/>
      <c r="AO10" s="109"/>
      <c r="AP10" s="109"/>
      <c r="AQ10" s="109"/>
      <c r="AR10" s="100"/>
      <c r="AS10" s="98"/>
      <c r="AT10" s="98"/>
      <c r="AU10" s="98"/>
      <c r="AV10" s="87"/>
      <c r="AW10" s="87"/>
      <c r="AX10" s="110"/>
      <c r="AY10" s="110"/>
      <c r="AZ10" s="97" t="s">
        <v>124</v>
      </c>
      <c r="BA10" s="87"/>
      <c r="BB10" s="1006">
        <v>1</v>
      </c>
      <c r="BC10" s="1010"/>
      <c r="BD10" s="1007"/>
      <c r="BE10" s="111" t="s">
        <v>125</v>
      </c>
      <c r="BF10" s="87"/>
      <c r="BJ10" s="91"/>
      <c r="BK10" s="91"/>
      <c r="BL10" s="91"/>
    </row>
    <row r="11" spans="2:64" s="92" customFormat="1" ht="6" customHeight="1">
      <c r="B11" s="99"/>
      <c r="C11" s="99"/>
      <c r="D11" s="99"/>
      <c r="E11" s="99"/>
      <c r="F11" s="93"/>
      <c r="G11" s="99"/>
      <c r="H11" s="99"/>
      <c r="I11" s="99"/>
      <c r="J11" s="99"/>
      <c r="K11" s="101"/>
      <c r="L11" s="102"/>
      <c r="M11" s="99"/>
      <c r="N11" s="99"/>
      <c r="O11" s="101"/>
      <c r="P11" s="99"/>
      <c r="Q11" s="99"/>
      <c r="R11" s="99"/>
      <c r="S11" s="99"/>
      <c r="T11" s="99"/>
      <c r="U11" s="99"/>
      <c r="V11" s="93"/>
      <c r="Z11" s="87"/>
      <c r="AA11" s="87"/>
      <c r="AB11" s="87"/>
      <c r="AC11" s="87"/>
      <c r="AD11" s="87"/>
      <c r="AE11" s="87"/>
      <c r="AG11" s="98"/>
      <c r="AH11" s="107"/>
      <c r="AI11" s="87"/>
      <c r="AJ11" s="107"/>
      <c r="AK11" s="87"/>
      <c r="AL11" s="87"/>
      <c r="AM11" s="87"/>
      <c r="AN11" s="87"/>
      <c r="AO11" s="99"/>
      <c r="AP11" s="99"/>
      <c r="AQ11" s="101"/>
      <c r="AR11" s="112"/>
      <c r="AS11" s="98"/>
      <c r="AT11" s="98"/>
      <c r="AU11" s="98"/>
      <c r="AV11" s="87"/>
      <c r="AW11" s="87"/>
      <c r="AX11" s="110"/>
      <c r="AY11" s="110"/>
      <c r="AZ11" s="87"/>
      <c r="BA11" s="87"/>
      <c r="BB11" s="98"/>
      <c r="BC11" s="98"/>
      <c r="BD11" s="98"/>
      <c r="BE11" s="111"/>
      <c r="BF11" s="87"/>
      <c r="BJ11" s="91"/>
      <c r="BK11" s="91"/>
      <c r="BL11" s="91"/>
    </row>
    <row r="12" spans="2:64" s="92" customFormat="1" ht="20.25" customHeight="1">
      <c r="B12" s="113"/>
      <c r="C12" s="113"/>
      <c r="D12" s="113"/>
      <c r="E12" s="113"/>
      <c r="F12" s="113"/>
      <c r="G12" s="113"/>
      <c r="H12" s="113"/>
      <c r="I12" s="113"/>
      <c r="J12" s="113"/>
      <c r="K12" s="113"/>
      <c r="L12" s="113"/>
      <c r="M12" s="113"/>
      <c r="N12" s="113"/>
      <c r="O12" s="113"/>
      <c r="P12" s="113"/>
      <c r="Q12" s="113"/>
      <c r="R12" s="113"/>
      <c r="S12" s="113"/>
      <c r="T12" s="113"/>
      <c r="U12" s="113"/>
      <c r="V12" s="113"/>
      <c r="Z12" s="101"/>
      <c r="AA12" s="114"/>
      <c r="AB12" s="114"/>
      <c r="AC12" s="101"/>
      <c r="AD12" s="98"/>
      <c r="AE12" s="98"/>
      <c r="AF12" s="96"/>
      <c r="AG12" s="88"/>
      <c r="AH12" s="107"/>
      <c r="AI12" s="87"/>
      <c r="AJ12" s="107"/>
      <c r="AK12" s="87"/>
      <c r="AL12" s="87"/>
      <c r="AM12" s="87"/>
      <c r="AN12" s="87"/>
      <c r="AO12" s="1011"/>
      <c r="AP12" s="1011"/>
      <c r="AQ12" s="1011"/>
      <c r="AR12" s="100"/>
      <c r="AS12" s="98"/>
      <c r="AT12" s="98"/>
      <c r="AU12" s="98"/>
      <c r="AV12" s="87"/>
      <c r="AW12" s="87"/>
      <c r="AX12" s="110"/>
      <c r="AY12" s="110"/>
      <c r="AZ12" s="87"/>
      <c r="BA12" s="87"/>
      <c r="BB12" s="1006">
        <v>1</v>
      </c>
      <c r="BC12" s="1010"/>
      <c r="BD12" s="1007"/>
      <c r="BE12" s="115" t="s">
        <v>126</v>
      </c>
      <c r="BF12" s="87"/>
      <c r="BJ12" s="91"/>
      <c r="BK12" s="91"/>
      <c r="BL12" s="91"/>
    </row>
    <row r="13" spans="2:64" s="92" customFormat="1" ht="6.75" customHeight="1">
      <c r="B13" s="113"/>
      <c r="C13" s="113"/>
      <c r="D13" s="113"/>
      <c r="E13" s="113"/>
      <c r="F13" s="113"/>
      <c r="G13" s="113"/>
      <c r="H13" s="113"/>
      <c r="I13" s="113"/>
      <c r="J13" s="113"/>
      <c r="K13" s="113"/>
      <c r="L13" s="113"/>
      <c r="M13" s="113"/>
      <c r="N13" s="113"/>
      <c r="O13" s="113"/>
      <c r="P13" s="113"/>
      <c r="Q13" s="113"/>
      <c r="R13" s="113"/>
      <c r="S13" s="113"/>
      <c r="T13" s="113"/>
      <c r="U13" s="113"/>
      <c r="V13" s="113"/>
      <c r="Z13" s="102"/>
      <c r="AA13" s="116"/>
      <c r="AB13" s="116"/>
      <c r="AC13" s="102"/>
      <c r="AD13" s="107"/>
      <c r="AE13" s="107"/>
      <c r="AG13" s="87"/>
      <c r="AH13" s="87"/>
      <c r="AI13" s="87"/>
      <c r="AJ13" s="87"/>
      <c r="AK13" s="87"/>
      <c r="AL13" s="87"/>
      <c r="AM13" s="87"/>
      <c r="AN13" s="87"/>
      <c r="AO13" s="99"/>
      <c r="AP13" s="99"/>
      <c r="AQ13" s="99"/>
      <c r="AR13" s="87"/>
      <c r="AS13" s="98"/>
      <c r="AT13" s="98"/>
      <c r="AU13" s="98"/>
      <c r="AV13" s="87"/>
      <c r="AW13" s="87"/>
      <c r="AX13" s="110"/>
      <c r="AY13" s="110"/>
      <c r="AZ13" s="87"/>
      <c r="BA13" s="87"/>
      <c r="BB13" s="98"/>
      <c r="BC13" s="98"/>
      <c r="BD13" s="98"/>
      <c r="BE13" s="111"/>
      <c r="BF13" s="87"/>
      <c r="BJ13" s="91"/>
      <c r="BK13" s="91"/>
      <c r="BL13" s="91"/>
    </row>
    <row r="14" spans="2:64" s="92" customFormat="1" ht="18.75">
      <c r="B14" s="113"/>
      <c r="C14" s="113"/>
      <c r="D14" s="113"/>
      <c r="E14" s="113"/>
      <c r="F14" s="113"/>
      <c r="G14" s="113"/>
      <c r="H14" s="113"/>
      <c r="I14" s="113"/>
      <c r="J14" s="113"/>
      <c r="K14" s="113"/>
      <c r="L14" s="113"/>
      <c r="M14" s="113"/>
      <c r="N14" s="113"/>
      <c r="O14" s="113"/>
      <c r="P14" s="113"/>
      <c r="Q14" s="113"/>
      <c r="R14" s="113"/>
      <c r="S14" s="113"/>
      <c r="T14" s="113"/>
      <c r="U14" s="113"/>
      <c r="V14" s="113"/>
      <c r="Z14" s="101"/>
      <c r="AA14" s="114"/>
      <c r="AB14" s="114"/>
      <c r="AC14" s="101"/>
      <c r="AD14" s="98"/>
      <c r="AE14" s="98"/>
      <c r="AG14" s="87"/>
      <c r="AH14" s="87"/>
      <c r="AI14" s="87"/>
      <c r="AJ14" s="87"/>
      <c r="AK14" s="87"/>
      <c r="AL14" s="87"/>
      <c r="AM14" s="87"/>
      <c r="AN14" s="87"/>
      <c r="AO14" s="99"/>
      <c r="AP14" s="99"/>
      <c r="AQ14" s="99"/>
      <c r="AR14" s="87"/>
      <c r="AS14" s="98"/>
      <c r="AT14" s="97" t="s">
        <v>127</v>
      </c>
      <c r="AU14" s="965"/>
      <c r="AV14" s="966"/>
      <c r="AW14" s="967"/>
      <c r="AX14" s="98" t="s">
        <v>128</v>
      </c>
      <c r="AY14" s="965"/>
      <c r="AZ14" s="966"/>
      <c r="BA14" s="967"/>
      <c r="BB14" s="97" t="s">
        <v>129</v>
      </c>
      <c r="BC14" s="968">
        <f>(AY14-AU14)*24</f>
        <v>0</v>
      </c>
      <c r="BD14" s="969"/>
      <c r="BE14" s="88" t="s">
        <v>130</v>
      </c>
      <c r="BF14" s="98"/>
      <c r="BJ14" s="91"/>
      <c r="BK14" s="91"/>
      <c r="BL14" s="91"/>
    </row>
    <row r="15" spans="2:64" s="92" customFormat="1" ht="6.75" customHeight="1">
      <c r="C15" s="108"/>
      <c r="D15" s="108"/>
      <c r="E15" s="108"/>
      <c r="F15" s="108"/>
      <c r="G15" s="87"/>
      <c r="H15" s="87"/>
      <c r="I15" s="97"/>
      <c r="J15" s="98"/>
      <c r="K15" s="107"/>
      <c r="L15" s="87"/>
      <c r="M15" s="87"/>
      <c r="N15" s="98"/>
      <c r="O15" s="87"/>
      <c r="P15" s="87"/>
      <c r="Q15" s="107"/>
      <c r="R15" s="87"/>
      <c r="S15" s="87"/>
      <c r="T15" s="87"/>
      <c r="U15" s="87"/>
      <c r="V15" s="87"/>
      <c r="W15" s="97"/>
      <c r="X15" s="98"/>
      <c r="Y15" s="98"/>
      <c r="Z15" s="88"/>
      <c r="AA15" s="98"/>
      <c r="AB15" s="97"/>
      <c r="AC15" s="98"/>
      <c r="AD15" s="107"/>
      <c r="AE15" s="87"/>
      <c r="AG15" s="96"/>
      <c r="AH15" s="117"/>
      <c r="AJ15" s="117"/>
      <c r="AQ15" s="96"/>
      <c r="AR15" s="96"/>
      <c r="AS15" s="96"/>
      <c r="AT15" s="96"/>
      <c r="AU15" s="96"/>
      <c r="AX15" s="118"/>
      <c r="AY15" s="118"/>
      <c r="BB15" s="96"/>
      <c r="BC15" s="96"/>
      <c r="BD15" s="96"/>
      <c r="BE15" s="119"/>
      <c r="BJ15" s="91"/>
      <c r="BK15" s="91"/>
      <c r="BL15" s="91"/>
    </row>
    <row r="16" spans="2:64" ht="8.4499999999999993" customHeight="1" thickBot="1">
      <c r="C16" s="116"/>
      <c r="D16" s="116"/>
      <c r="E16" s="116"/>
      <c r="F16" s="116"/>
      <c r="G16" s="116"/>
      <c r="X16" s="116"/>
      <c r="AN16" s="116"/>
      <c r="BE16" s="120"/>
      <c r="BF16" s="120"/>
      <c r="BG16" s="120"/>
    </row>
    <row r="17" spans="2:58" ht="20.25" customHeight="1">
      <c r="B17" s="970" t="s">
        <v>131</v>
      </c>
      <c r="C17" s="973" t="s">
        <v>132</v>
      </c>
      <c r="D17" s="974"/>
      <c r="E17" s="975"/>
      <c r="F17" s="121"/>
      <c r="G17" s="982" t="s">
        <v>133</v>
      </c>
      <c r="H17" s="985" t="s">
        <v>134</v>
      </c>
      <c r="I17" s="974"/>
      <c r="J17" s="974"/>
      <c r="K17" s="975"/>
      <c r="L17" s="985" t="s">
        <v>135</v>
      </c>
      <c r="M17" s="974"/>
      <c r="N17" s="974"/>
      <c r="O17" s="988"/>
      <c r="P17" s="991"/>
      <c r="Q17" s="992"/>
      <c r="R17" s="993"/>
      <c r="S17" s="1000" t="s">
        <v>136</v>
      </c>
      <c r="T17" s="1001"/>
      <c r="U17" s="1001"/>
      <c r="V17" s="1001"/>
      <c r="W17" s="1001"/>
      <c r="X17" s="1001"/>
      <c r="Y17" s="1001"/>
      <c r="Z17" s="1001"/>
      <c r="AA17" s="1001"/>
      <c r="AB17" s="1001"/>
      <c r="AC17" s="1001"/>
      <c r="AD17" s="1001"/>
      <c r="AE17" s="1001"/>
      <c r="AF17" s="1001"/>
      <c r="AG17" s="1001"/>
      <c r="AH17" s="1001"/>
      <c r="AI17" s="1001"/>
      <c r="AJ17" s="1001"/>
      <c r="AK17" s="1001"/>
      <c r="AL17" s="1001"/>
      <c r="AM17" s="1001"/>
      <c r="AN17" s="1001"/>
      <c r="AO17" s="1001"/>
      <c r="AP17" s="1001"/>
      <c r="AQ17" s="1001"/>
      <c r="AR17" s="1001"/>
      <c r="AS17" s="1001"/>
      <c r="AT17" s="1001"/>
      <c r="AU17" s="1001"/>
      <c r="AV17" s="1001"/>
      <c r="AW17" s="1002"/>
      <c r="AX17" s="938" t="str">
        <f>IF(BB3="４週","(11) 1～4週目の勤務時間数合計","(11) 1か月の勤務時間数   合計")</f>
        <v>(11) 1～4週目の勤務時間数合計</v>
      </c>
      <c r="AY17" s="939"/>
      <c r="AZ17" s="944" t="s">
        <v>137</v>
      </c>
      <c r="BA17" s="945"/>
      <c r="BB17" s="950" t="s">
        <v>138</v>
      </c>
      <c r="BC17" s="809"/>
      <c r="BD17" s="809"/>
      <c r="BE17" s="809"/>
      <c r="BF17" s="951"/>
    </row>
    <row r="18" spans="2:58" ht="20.25" customHeight="1">
      <c r="B18" s="971"/>
      <c r="C18" s="976"/>
      <c r="D18" s="977"/>
      <c r="E18" s="978"/>
      <c r="F18" s="122"/>
      <c r="G18" s="983"/>
      <c r="H18" s="986"/>
      <c r="I18" s="977"/>
      <c r="J18" s="977"/>
      <c r="K18" s="978"/>
      <c r="L18" s="986"/>
      <c r="M18" s="977"/>
      <c r="N18" s="977"/>
      <c r="O18" s="989"/>
      <c r="P18" s="994"/>
      <c r="Q18" s="995"/>
      <c r="R18" s="996"/>
      <c r="S18" s="952" t="s">
        <v>139</v>
      </c>
      <c r="T18" s="953"/>
      <c r="U18" s="953"/>
      <c r="V18" s="953"/>
      <c r="W18" s="953"/>
      <c r="X18" s="953"/>
      <c r="Y18" s="954"/>
      <c r="Z18" s="952" t="s">
        <v>140</v>
      </c>
      <c r="AA18" s="953"/>
      <c r="AB18" s="953"/>
      <c r="AC18" s="953"/>
      <c r="AD18" s="953"/>
      <c r="AE18" s="953"/>
      <c r="AF18" s="954"/>
      <c r="AG18" s="952" t="s">
        <v>141</v>
      </c>
      <c r="AH18" s="953"/>
      <c r="AI18" s="953"/>
      <c r="AJ18" s="953"/>
      <c r="AK18" s="953"/>
      <c r="AL18" s="953"/>
      <c r="AM18" s="954"/>
      <c r="AN18" s="952" t="s">
        <v>142</v>
      </c>
      <c r="AO18" s="953"/>
      <c r="AP18" s="953"/>
      <c r="AQ18" s="953"/>
      <c r="AR18" s="953"/>
      <c r="AS18" s="953"/>
      <c r="AT18" s="954"/>
      <c r="AU18" s="955" t="s">
        <v>143</v>
      </c>
      <c r="AV18" s="956"/>
      <c r="AW18" s="957"/>
      <c r="AX18" s="940"/>
      <c r="AY18" s="941"/>
      <c r="AZ18" s="946"/>
      <c r="BA18" s="947"/>
      <c r="BB18" s="799"/>
      <c r="BC18" s="800"/>
      <c r="BD18" s="800"/>
      <c r="BE18" s="800"/>
      <c r="BF18" s="801"/>
    </row>
    <row r="19" spans="2:58" ht="20.25" customHeight="1">
      <c r="B19" s="971"/>
      <c r="C19" s="976"/>
      <c r="D19" s="977"/>
      <c r="E19" s="978"/>
      <c r="F19" s="122"/>
      <c r="G19" s="983"/>
      <c r="H19" s="986"/>
      <c r="I19" s="977"/>
      <c r="J19" s="977"/>
      <c r="K19" s="978"/>
      <c r="L19" s="986"/>
      <c r="M19" s="977"/>
      <c r="N19" s="977"/>
      <c r="O19" s="989"/>
      <c r="P19" s="994"/>
      <c r="Q19" s="995"/>
      <c r="R19" s="996"/>
      <c r="S19" s="123">
        <v>1</v>
      </c>
      <c r="T19" s="124">
        <v>2</v>
      </c>
      <c r="U19" s="124">
        <v>3</v>
      </c>
      <c r="V19" s="124">
        <v>4</v>
      </c>
      <c r="W19" s="124">
        <v>5</v>
      </c>
      <c r="X19" s="124">
        <v>6</v>
      </c>
      <c r="Y19" s="125">
        <v>7</v>
      </c>
      <c r="Z19" s="123">
        <v>8</v>
      </c>
      <c r="AA19" s="124">
        <v>9</v>
      </c>
      <c r="AB19" s="124">
        <v>10</v>
      </c>
      <c r="AC19" s="124">
        <v>11</v>
      </c>
      <c r="AD19" s="124">
        <v>12</v>
      </c>
      <c r="AE19" s="124">
        <v>13</v>
      </c>
      <c r="AF19" s="125">
        <v>14</v>
      </c>
      <c r="AG19" s="126">
        <v>15</v>
      </c>
      <c r="AH19" s="124">
        <v>16</v>
      </c>
      <c r="AI19" s="124">
        <v>17</v>
      </c>
      <c r="AJ19" s="124">
        <v>18</v>
      </c>
      <c r="AK19" s="124">
        <v>19</v>
      </c>
      <c r="AL19" s="124">
        <v>20</v>
      </c>
      <c r="AM19" s="125">
        <v>21</v>
      </c>
      <c r="AN19" s="123">
        <v>22</v>
      </c>
      <c r="AO19" s="124">
        <v>23</v>
      </c>
      <c r="AP19" s="124">
        <v>24</v>
      </c>
      <c r="AQ19" s="124">
        <v>25</v>
      </c>
      <c r="AR19" s="124">
        <v>26</v>
      </c>
      <c r="AS19" s="124">
        <v>27</v>
      </c>
      <c r="AT19" s="125">
        <v>28</v>
      </c>
      <c r="AU19" s="123" t="str">
        <f>IF($BB$3="暦月",IF(DAY(DATE($AC$2,$AG$2,29))=29,29,""),"")</f>
        <v/>
      </c>
      <c r="AV19" s="124" t="str">
        <f>IF($BB$3="暦月",IF(DAY(DATE($AC$2,$AG$2,30))=30,30,""),"")</f>
        <v/>
      </c>
      <c r="AW19" s="125" t="str">
        <f>IF($BB$3="暦月",IF(DAY(DATE($AC$2,$AG$2,31))=31,31,""),"")</f>
        <v/>
      </c>
      <c r="AX19" s="940"/>
      <c r="AY19" s="941"/>
      <c r="AZ19" s="946"/>
      <c r="BA19" s="947"/>
      <c r="BB19" s="799"/>
      <c r="BC19" s="800"/>
      <c r="BD19" s="800"/>
      <c r="BE19" s="800"/>
      <c r="BF19" s="801"/>
    </row>
    <row r="20" spans="2:58" ht="20.25" hidden="1" customHeight="1">
      <c r="B20" s="971"/>
      <c r="C20" s="976"/>
      <c r="D20" s="977"/>
      <c r="E20" s="978"/>
      <c r="F20" s="122"/>
      <c r="G20" s="983"/>
      <c r="H20" s="986"/>
      <c r="I20" s="977"/>
      <c r="J20" s="977"/>
      <c r="K20" s="978"/>
      <c r="L20" s="986"/>
      <c r="M20" s="977"/>
      <c r="N20" s="977"/>
      <c r="O20" s="989"/>
      <c r="P20" s="994"/>
      <c r="Q20" s="995"/>
      <c r="R20" s="996"/>
      <c r="S20" s="123">
        <f>WEEKDAY(DATE($AC$2,$AG$2,1))</f>
        <v>2</v>
      </c>
      <c r="T20" s="124">
        <f>WEEKDAY(DATE($AC$2,$AG$2,2))</f>
        <v>3</v>
      </c>
      <c r="U20" s="124">
        <f>WEEKDAY(DATE($AC$2,$AG$2,3))</f>
        <v>4</v>
      </c>
      <c r="V20" s="124">
        <f>WEEKDAY(DATE($AC$2,$AG$2,4))</f>
        <v>5</v>
      </c>
      <c r="W20" s="124">
        <f>WEEKDAY(DATE($AC$2,$AG$2,5))</f>
        <v>6</v>
      </c>
      <c r="X20" s="124">
        <f>WEEKDAY(DATE($AC$2,$AG$2,6))</f>
        <v>7</v>
      </c>
      <c r="Y20" s="125">
        <f>WEEKDAY(DATE($AC$2,$AG$2,7))</f>
        <v>1</v>
      </c>
      <c r="Z20" s="123">
        <f>WEEKDAY(DATE($AC$2,$AG$2,8))</f>
        <v>2</v>
      </c>
      <c r="AA20" s="124">
        <f>WEEKDAY(DATE($AC$2,$AG$2,9))</f>
        <v>3</v>
      </c>
      <c r="AB20" s="124">
        <f>WEEKDAY(DATE($AC$2,$AG$2,10))</f>
        <v>4</v>
      </c>
      <c r="AC20" s="124">
        <f>WEEKDAY(DATE($AC$2,$AG$2,11))</f>
        <v>5</v>
      </c>
      <c r="AD20" s="124">
        <f>WEEKDAY(DATE($AC$2,$AG$2,12))</f>
        <v>6</v>
      </c>
      <c r="AE20" s="124">
        <f>WEEKDAY(DATE($AC$2,$AG$2,13))</f>
        <v>7</v>
      </c>
      <c r="AF20" s="125">
        <f>WEEKDAY(DATE($AC$2,$AG$2,14))</f>
        <v>1</v>
      </c>
      <c r="AG20" s="123">
        <f>WEEKDAY(DATE($AC$2,$AG$2,15))</f>
        <v>2</v>
      </c>
      <c r="AH20" s="124">
        <f>WEEKDAY(DATE($AC$2,$AG$2,16))</f>
        <v>3</v>
      </c>
      <c r="AI20" s="124">
        <f>WEEKDAY(DATE($AC$2,$AG$2,17))</f>
        <v>4</v>
      </c>
      <c r="AJ20" s="124">
        <f>WEEKDAY(DATE($AC$2,$AG$2,18))</f>
        <v>5</v>
      </c>
      <c r="AK20" s="124">
        <f>WEEKDAY(DATE($AC$2,$AG$2,19))</f>
        <v>6</v>
      </c>
      <c r="AL20" s="124">
        <f>WEEKDAY(DATE($AC$2,$AG$2,20))</f>
        <v>7</v>
      </c>
      <c r="AM20" s="125">
        <f>WEEKDAY(DATE($AC$2,$AG$2,21))</f>
        <v>1</v>
      </c>
      <c r="AN20" s="123">
        <f>WEEKDAY(DATE($AC$2,$AG$2,22))</f>
        <v>2</v>
      </c>
      <c r="AO20" s="124">
        <f>WEEKDAY(DATE($AC$2,$AG$2,23))</f>
        <v>3</v>
      </c>
      <c r="AP20" s="124">
        <f>WEEKDAY(DATE($AC$2,$AG$2,24))</f>
        <v>4</v>
      </c>
      <c r="AQ20" s="124">
        <f>WEEKDAY(DATE($AC$2,$AG$2,25))</f>
        <v>5</v>
      </c>
      <c r="AR20" s="124">
        <f>WEEKDAY(DATE($AC$2,$AG$2,26))</f>
        <v>6</v>
      </c>
      <c r="AS20" s="124">
        <f>WEEKDAY(DATE($AC$2,$AG$2,27))</f>
        <v>7</v>
      </c>
      <c r="AT20" s="125">
        <f>WEEKDAY(DATE($AC$2,$AG$2,28))</f>
        <v>1</v>
      </c>
      <c r="AU20" s="123">
        <f>IF(AU19=29,WEEKDAY(DATE($AC$2,$AG$2,29)),0)</f>
        <v>0</v>
      </c>
      <c r="AV20" s="124">
        <f>IF(AV19=30,WEEKDAY(DATE($AC$2,$AG$2,30)),0)</f>
        <v>0</v>
      </c>
      <c r="AW20" s="125">
        <f>IF(AW19=31,WEEKDAY(DATE($AC$2,$AG$2,31)),0)</f>
        <v>0</v>
      </c>
      <c r="AX20" s="940"/>
      <c r="AY20" s="941"/>
      <c r="AZ20" s="946"/>
      <c r="BA20" s="947"/>
      <c r="BB20" s="799"/>
      <c r="BC20" s="800"/>
      <c r="BD20" s="800"/>
      <c r="BE20" s="800"/>
      <c r="BF20" s="801"/>
    </row>
    <row r="21" spans="2:58" ht="22.5" customHeight="1" thickBot="1">
      <c r="B21" s="972"/>
      <c r="C21" s="979"/>
      <c r="D21" s="980"/>
      <c r="E21" s="981"/>
      <c r="F21" s="127"/>
      <c r="G21" s="984"/>
      <c r="H21" s="987"/>
      <c r="I21" s="980"/>
      <c r="J21" s="980"/>
      <c r="K21" s="981"/>
      <c r="L21" s="987"/>
      <c r="M21" s="980"/>
      <c r="N21" s="980"/>
      <c r="O21" s="990"/>
      <c r="P21" s="997"/>
      <c r="Q21" s="998"/>
      <c r="R21" s="999"/>
      <c r="S21" s="128" t="str">
        <f>IF(S20=1,"日",IF(S20=2,"月",IF(S20=3,"火",IF(S20=4,"水",IF(S20=5,"木",IF(S20=6,"金","土"))))))</f>
        <v>月</v>
      </c>
      <c r="T21" s="129" t="str">
        <f t="shared" ref="T21:AT21" si="0">IF(T20=1,"日",IF(T20=2,"月",IF(T20=3,"火",IF(T20=4,"水",IF(T20=5,"木",IF(T20=6,"金","土"))))))</f>
        <v>火</v>
      </c>
      <c r="U21" s="129" t="str">
        <f t="shared" si="0"/>
        <v>水</v>
      </c>
      <c r="V21" s="129" t="str">
        <f t="shared" si="0"/>
        <v>木</v>
      </c>
      <c r="W21" s="129" t="str">
        <f t="shared" si="0"/>
        <v>金</v>
      </c>
      <c r="X21" s="129" t="str">
        <f t="shared" si="0"/>
        <v>土</v>
      </c>
      <c r="Y21" s="130" t="str">
        <f t="shared" si="0"/>
        <v>日</v>
      </c>
      <c r="Z21" s="128" t="str">
        <f>IF(Z20=1,"日",IF(Z20=2,"月",IF(Z20=3,"火",IF(Z20=4,"水",IF(Z20=5,"木",IF(Z20=6,"金","土"))))))</f>
        <v>月</v>
      </c>
      <c r="AA21" s="129" t="str">
        <f t="shared" si="0"/>
        <v>火</v>
      </c>
      <c r="AB21" s="129" t="str">
        <f t="shared" si="0"/>
        <v>水</v>
      </c>
      <c r="AC21" s="129" t="str">
        <f t="shared" si="0"/>
        <v>木</v>
      </c>
      <c r="AD21" s="129" t="str">
        <f t="shared" si="0"/>
        <v>金</v>
      </c>
      <c r="AE21" s="129" t="str">
        <f t="shared" si="0"/>
        <v>土</v>
      </c>
      <c r="AF21" s="130" t="str">
        <f t="shared" si="0"/>
        <v>日</v>
      </c>
      <c r="AG21" s="128" t="str">
        <f>IF(AG20=1,"日",IF(AG20=2,"月",IF(AG20=3,"火",IF(AG20=4,"水",IF(AG20=5,"木",IF(AG20=6,"金","土"))))))</f>
        <v>月</v>
      </c>
      <c r="AH21" s="129" t="str">
        <f t="shared" si="0"/>
        <v>火</v>
      </c>
      <c r="AI21" s="129" t="str">
        <f t="shared" si="0"/>
        <v>水</v>
      </c>
      <c r="AJ21" s="129" t="str">
        <f t="shared" si="0"/>
        <v>木</v>
      </c>
      <c r="AK21" s="129" t="str">
        <f t="shared" si="0"/>
        <v>金</v>
      </c>
      <c r="AL21" s="129" t="str">
        <f t="shared" si="0"/>
        <v>土</v>
      </c>
      <c r="AM21" s="130" t="str">
        <f t="shared" si="0"/>
        <v>日</v>
      </c>
      <c r="AN21" s="128" t="str">
        <f>IF(AN20=1,"日",IF(AN20=2,"月",IF(AN20=3,"火",IF(AN20=4,"水",IF(AN20=5,"木",IF(AN20=6,"金","土"))))))</f>
        <v>月</v>
      </c>
      <c r="AO21" s="129" t="str">
        <f t="shared" si="0"/>
        <v>火</v>
      </c>
      <c r="AP21" s="129" t="str">
        <f t="shared" si="0"/>
        <v>水</v>
      </c>
      <c r="AQ21" s="129" t="str">
        <f t="shared" si="0"/>
        <v>木</v>
      </c>
      <c r="AR21" s="129" t="str">
        <f t="shared" si="0"/>
        <v>金</v>
      </c>
      <c r="AS21" s="129" t="str">
        <f t="shared" si="0"/>
        <v>土</v>
      </c>
      <c r="AT21" s="130" t="str">
        <f t="shared" si="0"/>
        <v>日</v>
      </c>
      <c r="AU21" s="129" t="str">
        <f>IF(AU20=1,"日",IF(AU20=2,"月",IF(AU20=3,"火",IF(AU20=4,"水",IF(AU20=5,"木",IF(AU20=6,"金",IF(AU20=0,"","土")))))))</f>
        <v/>
      </c>
      <c r="AV21" s="129" t="str">
        <f>IF(AV20=1,"日",IF(AV20=2,"月",IF(AV20=3,"火",IF(AV20=4,"水",IF(AV20=5,"木",IF(AV20=6,"金",IF(AV20=0,"","土")))))))</f>
        <v/>
      </c>
      <c r="AW21" s="129" t="str">
        <f>IF(AW20=1,"日",IF(AW20=2,"月",IF(AW20=3,"火",IF(AW20=4,"水",IF(AW20=5,"木",IF(AW20=6,"金",IF(AW20=0,"","土")))))))</f>
        <v/>
      </c>
      <c r="AX21" s="942"/>
      <c r="AY21" s="943"/>
      <c r="AZ21" s="948"/>
      <c r="BA21" s="949"/>
      <c r="BB21" s="802"/>
      <c r="BC21" s="803"/>
      <c r="BD21" s="803"/>
      <c r="BE21" s="803"/>
      <c r="BF21" s="804"/>
    </row>
    <row r="22" spans="2:58" ht="20.25" customHeight="1">
      <c r="B22" s="1038">
        <v>1</v>
      </c>
      <c r="C22" s="925"/>
      <c r="D22" s="926"/>
      <c r="E22" s="927"/>
      <c r="F22" s="131"/>
      <c r="G22" s="928"/>
      <c r="H22" s="929"/>
      <c r="I22" s="930"/>
      <c r="J22" s="930"/>
      <c r="K22" s="931"/>
      <c r="L22" s="932"/>
      <c r="M22" s="933"/>
      <c r="N22" s="933"/>
      <c r="O22" s="934"/>
      <c r="P22" s="935" t="s">
        <v>148</v>
      </c>
      <c r="Q22" s="936"/>
      <c r="R22" s="937"/>
      <c r="S22" s="211"/>
      <c r="T22" s="212"/>
      <c r="U22" s="212"/>
      <c r="V22" s="212"/>
      <c r="W22" s="212"/>
      <c r="X22" s="212"/>
      <c r="Y22" s="213"/>
      <c r="Z22" s="211"/>
      <c r="AA22" s="212"/>
      <c r="AB22" s="212"/>
      <c r="AC22" s="212"/>
      <c r="AD22" s="212"/>
      <c r="AE22" s="212"/>
      <c r="AF22" s="213"/>
      <c r="AG22" s="211"/>
      <c r="AH22" s="212"/>
      <c r="AI22" s="212"/>
      <c r="AJ22" s="212"/>
      <c r="AK22" s="212"/>
      <c r="AL22" s="212"/>
      <c r="AM22" s="213"/>
      <c r="AN22" s="211"/>
      <c r="AO22" s="212"/>
      <c r="AP22" s="212"/>
      <c r="AQ22" s="212"/>
      <c r="AR22" s="212"/>
      <c r="AS22" s="212"/>
      <c r="AT22" s="213"/>
      <c r="AU22" s="211"/>
      <c r="AV22" s="212"/>
      <c r="AW22" s="212"/>
      <c r="AX22" s="1055"/>
      <c r="AY22" s="1056"/>
      <c r="AZ22" s="1057"/>
      <c r="BA22" s="1058"/>
      <c r="BB22" s="962"/>
      <c r="BC22" s="963"/>
      <c r="BD22" s="963"/>
      <c r="BE22" s="963"/>
      <c r="BF22" s="964"/>
    </row>
    <row r="23" spans="2:58" ht="20.25" customHeight="1">
      <c r="B23" s="1036"/>
      <c r="C23" s="918"/>
      <c r="D23" s="919"/>
      <c r="E23" s="920"/>
      <c r="F23" s="135"/>
      <c r="G23" s="820"/>
      <c r="H23" s="825"/>
      <c r="I23" s="823"/>
      <c r="J23" s="823"/>
      <c r="K23" s="824"/>
      <c r="L23" s="829"/>
      <c r="M23" s="830"/>
      <c r="N23" s="830"/>
      <c r="O23" s="831"/>
      <c r="P23" s="859" t="s">
        <v>151</v>
      </c>
      <c r="Q23" s="860"/>
      <c r="R23" s="861"/>
      <c r="S23" s="136" t="str">
        <f>IF(S22="","",VLOOKUP(S22,'シフト記号表（勤務時間帯）'!$C$6:$K$35,9,FALSE))</f>
        <v/>
      </c>
      <c r="T23" s="137" t="str">
        <f>IF(T22="","",VLOOKUP(T22,'シフト記号表（勤務時間帯）'!$C$6:$K$35,9,FALSE))</f>
        <v/>
      </c>
      <c r="U23" s="137" t="str">
        <f>IF(U22="","",VLOOKUP(U22,'シフト記号表（勤務時間帯）'!$C$6:$K$35,9,FALSE))</f>
        <v/>
      </c>
      <c r="V23" s="137" t="str">
        <f>IF(V22="","",VLOOKUP(V22,'シフト記号表（勤務時間帯）'!$C$6:$K$35,9,FALSE))</f>
        <v/>
      </c>
      <c r="W23" s="137" t="str">
        <f>IF(W22="","",VLOOKUP(W22,'シフト記号表（勤務時間帯）'!$C$6:$K$35,9,FALSE))</f>
        <v/>
      </c>
      <c r="X23" s="137" t="str">
        <f>IF(X22="","",VLOOKUP(X22,'シフト記号表（勤務時間帯）'!$C$6:$K$35,9,FALSE))</f>
        <v/>
      </c>
      <c r="Y23" s="138" t="str">
        <f>IF(Y22="","",VLOOKUP(Y22,'シフト記号表（勤務時間帯）'!$C$6:$K$35,9,FALSE))</f>
        <v/>
      </c>
      <c r="Z23" s="136" t="str">
        <f>IF(Z22="","",VLOOKUP(Z22,'シフト記号表（勤務時間帯）'!$C$6:$K$35,9,FALSE))</f>
        <v/>
      </c>
      <c r="AA23" s="137" t="str">
        <f>IF(AA22="","",VLOOKUP(AA22,'シフト記号表（勤務時間帯）'!$C$6:$K$35,9,FALSE))</f>
        <v/>
      </c>
      <c r="AB23" s="137" t="str">
        <f>IF(AB22="","",VLOOKUP(AB22,'シフト記号表（勤務時間帯）'!$C$6:$K$35,9,FALSE))</f>
        <v/>
      </c>
      <c r="AC23" s="137" t="str">
        <f>IF(AC22="","",VLOOKUP(AC22,'シフト記号表（勤務時間帯）'!$C$6:$K$35,9,FALSE))</f>
        <v/>
      </c>
      <c r="AD23" s="137" t="str">
        <f>IF(AD22="","",VLOOKUP(AD22,'シフト記号表（勤務時間帯）'!$C$6:$K$35,9,FALSE))</f>
        <v/>
      </c>
      <c r="AE23" s="137" t="str">
        <f>IF(AE22="","",VLOOKUP(AE22,'シフト記号表（勤務時間帯）'!$C$6:$K$35,9,FALSE))</f>
        <v/>
      </c>
      <c r="AF23" s="138" t="str">
        <f>IF(AF22="","",VLOOKUP(AF22,'シフト記号表（勤務時間帯）'!$C$6:$K$35,9,FALSE))</f>
        <v/>
      </c>
      <c r="AG23" s="136" t="str">
        <f>IF(AG22="","",VLOOKUP(AG22,'シフト記号表（勤務時間帯）'!$C$6:$K$35,9,FALSE))</f>
        <v/>
      </c>
      <c r="AH23" s="137" t="str">
        <f>IF(AH22="","",VLOOKUP(AH22,'シフト記号表（勤務時間帯）'!$C$6:$K$35,9,FALSE))</f>
        <v/>
      </c>
      <c r="AI23" s="137" t="str">
        <f>IF(AI22="","",VLOOKUP(AI22,'シフト記号表（勤務時間帯）'!$C$6:$K$35,9,FALSE))</f>
        <v/>
      </c>
      <c r="AJ23" s="137" t="str">
        <f>IF(AJ22="","",VLOOKUP(AJ22,'シフト記号表（勤務時間帯）'!$C$6:$K$35,9,FALSE))</f>
        <v/>
      </c>
      <c r="AK23" s="137" t="str">
        <f>IF(AK22="","",VLOOKUP(AK22,'シフト記号表（勤務時間帯）'!$C$6:$K$35,9,FALSE))</f>
        <v/>
      </c>
      <c r="AL23" s="137" t="str">
        <f>IF(AL22="","",VLOOKUP(AL22,'シフト記号表（勤務時間帯）'!$C$6:$K$35,9,FALSE))</f>
        <v/>
      </c>
      <c r="AM23" s="138" t="str">
        <f>IF(AM22="","",VLOOKUP(AM22,'シフト記号表（勤務時間帯）'!$C$6:$K$35,9,FALSE))</f>
        <v/>
      </c>
      <c r="AN23" s="136" t="str">
        <f>IF(AN22="","",VLOOKUP(AN22,'シフト記号表（勤務時間帯）'!$C$6:$K$35,9,FALSE))</f>
        <v/>
      </c>
      <c r="AO23" s="137" t="str">
        <f>IF(AO22="","",VLOOKUP(AO22,'シフト記号表（勤務時間帯）'!$C$6:$K$35,9,FALSE))</f>
        <v/>
      </c>
      <c r="AP23" s="137" t="str">
        <f>IF(AP22="","",VLOOKUP(AP22,'シフト記号表（勤務時間帯）'!$C$6:$K$35,9,FALSE))</f>
        <v/>
      </c>
      <c r="AQ23" s="137" t="str">
        <f>IF(AQ22="","",VLOOKUP(AQ22,'シフト記号表（勤務時間帯）'!$C$6:$K$35,9,FALSE))</f>
        <v/>
      </c>
      <c r="AR23" s="137" t="str">
        <f>IF(AR22="","",VLOOKUP(AR22,'シフト記号表（勤務時間帯）'!$C$6:$K$35,9,FALSE))</f>
        <v/>
      </c>
      <c r="AS23" s="137" t="str">
        <f>IF(AS22="","",VLOOKUP(AS22,'シフト記号表（勤務時間帯）'!$C$6:$K$35,9,FALSE))</f>
        <v/>
      </c>
      <c r="AT23" s="138" t="str">
        <f>IF(AT22="","",VLOOKUP(AT22,'シフト記号表（勤務時間帯）'!$C$6:$K$35,9,FALSE))</f>
        <v/>
      </c>
      <c r="AU23" s="136" t="str">
        <f>IF(AU22="","",VLOOKUP(AU22,'シフト記号表（勤務時間帯）'!$C$6:$K$35,9,FALSE))</f>
        <v/>
      </c>
      <c r="AV23" s="137" t="str">
        <f>IF(AV22="","",VLOOKUP(AV22,'シフト記号表（勤務時間帯）'!$C$6:$K$35,9,FALSE))</f>
        <v/>
      </c>
      <c r="AW23" s="137" t="str">
        <f>IF(AW22="","",VLOOKUP(AW22,'シフト記号表（勤務時間帯）'!$C$6:$K$35,9,FALSE))</f>
        <v/>
      </c>
      <c r="AX23" s="862">
        <f>IF($BB$3="４週",SUM(S23:AT23),IF($BB$3="暦月",SUM(S23:AW23),""))</f>
        <v>0</v>
      </c>
      <c r="AY23" s="863"/>
      <c r="AZ23" s="864">
        <f>IF($BB$3="４週",AX23/4,IF($BB$3="暦月",'地密通所（100名）'!AX23/('地密通所（100名）'!$BB$8/7),""))</f>
        <v>0</v>
      </c>
      <c r="BA23" s="865"/>
      <c r="BB23" s="889"/>
      <c r="BC23" s="890"/>
      <c r="BD23" s="890"/>
      <c r="BE23" s="890"/>
      <c r="BF23" s="891"/>
    </row>
    <row r="24" spans="2:58" ht="20.25" customHeight="1">
      <c r="B24" s="1036"/>
      <c r="C24" s="921"/>
      <c r="D24" s="922"/>
      <c r="E24" s="923"/>
      <c r="F24" s="139">
        <f>C22</f>
        <v>0</v>
      </c>
      <c r="G24" s="820"/>
      <c r="H24" s="825"/>
      <c r="I24" s="823"/>
      <c r="J24" s="823"/>
      <c r="K24" s="824"/>
      <c r="L24" s="829"/>
      <c r="M24" s="830"/>
      <c r="N24" s="830"/>
      <c r="O24" s="831"/>
      <c r="P24" s="895" t="s">
        <v>152</v>
      </c>
      <c r="Q24" s="896"/>
      <c r="R24" s="897"/>
      <c r="S24" s="140" t="str">
        <f>IF(S22="","",VLOOKUP(S22,'シフト記号表（勤務時間帯）'!$C$6:$U$35,19,FALSE))</f>
        <v/>
      </c>
      <c r="T24" s="141" t="str">
        <f>IF(T22="","",VLOOKUP(T22,'シフト記号表（勤務時間帯）'!$C$6:$U$35,19,FALSE))</f>
        <v/>
      </c>
      <c r="U24" s="141" t="str">
        <f>IF(U22="","",VLOOKUP(U22,'シフト記号表（勤務時間帯）'!$C$6:$U$35,19,FALSE))</f>
        <v/>
      </c>
      <c r="V24" s="141" t="str">
        <f>IF(V22="","",VLOOKUP(V22,'シフト記号表（勤務時間帯）'!$C$6:$U$35,19,FALSE))</f>
        <v/>
      </c>
      <c r="W24" s="141" t="str">
        <f>IF(W22="","",VLOOKUP(W22,'シフト記号表（勤務時間帯）'!$C$6:$U$35,19,FALSE))</f>
        <v/>
      </c>
      <c r="X24" s="141" t="str">
        <f>IF(X22="","",VLOOKUP(X22,'シフト記号表（勤務時間帯）'!$C$6:$U$35,19,FALSE))</f>
        <v/>
      </c>
      <c r="Y24" s="142" t="str">
        <f>IF(Y22="","",VLOOKUP(Y22,'シフト記号表（勤務時間帯）'!$C$6:$U$35,19,FALSE))</f>
        <v/>
      </c>
      <c r="Z24" s="140" t="str">
        <f>IF(Z22="","",VLOOKUP(Z22,'シフト記号表（勤務時間帯）'!$C$6:$U$35,19,FALSE))</f>
        <v/>
      </c>
      <c r="AA24" s="141" t="str">
        <f>IF(AA22="","",VLOOKUP(AA22,'シフト記号表（勤務時間帯）'!$C$6:$U$35,19,FALSE))</f>
        <v/>
      </c>
      <c r="AB24" s="141" t="str">
        <f>IF(AB22="","",VLOOKUP(AB22,'シフト記号表（勤務時間帯）'!$C$6:$U$35,19,FALSE))</f>
        <v/>
      </c>
      <c r="AC24" s="141" t="str">
        <f>IF(AC22="","",VLOOKUP(AC22,'シフト記号表（勤務時間帯）'!$C$6:$U$35,19,FALSE))</f>
        <v/>
      </c>
      <c r="AD24" s="141" t="str">
        <f>IF(AD22="","",VLOOKUP(AD22,'シフト記号表（勤務時間帯）'!$C$6:$U$35,19,FALSE))</f>
        <v/>
      </c>
      <c r="AE24" s="141" t="str">
        <f>IF(AE22="","",VLOOKUP(AE22,'シフト記号表（勤務時間帯）'!$C$6:$U$35,19,FALSE))</f>
        <v/>
      </c>
      <c r="AF24" s="142" t="str">
        <f>IF(AF22="","",VLOOKUP(AF22,'シフト記号表（勤務時間帯）'!$C$6:$U$35,19,FALSE))</f>
        <v/>
      </c>
      <c r="AG24" s="140" t="str">
        <f>IF(AG22="","",VLOOKUP(AG22,'シフト記号表（勤務時間帯）'!$C$6:$U$35,19,FALSE))</f>
        <v/>
      </c>
      <c r="AH24" s="141" t="str">
        <f>IF(AH22="","",VLOOKUP(AH22,'シフト記号表（勤務時間帯）'!$C$6:$U$35,19,FALSE))</f>
        <v/>
      </c>
      <c r="AI24" s="141" t="str">
        <f>IF(AI22="","",VLOOKUP(AI22,'シフト記号表（勤務時間帯）'!$C$6:$U$35,19,FALSE))</f>
        <v/>
      </c>
      <c r="AJ24" s="141" t="str">
        <f>IF(AJ22="","",VLOOKUP(AJ22,'シフト記号表（勤務時間帯）'!$C$6:$U$35,19,FALSE))</f>
        <v/>
      </c>
      <c r="AK24" s="141" t="str">
        <f>IF(AK22="","",VLOOKUP(AK22,'シフト記号表（勤務時間帯）'!$C$6:$U$35,19,FALSE))</f>
        <v/>
      </c>
      <c r="AL24" s="141" t="str">
        <f>IF(AL22="","",VLOOKUP(AL22,'シフト記号表（勤務時間帯）'!$C$6:$U$35,19,FALSE))</f>
        <v/>
      </c>
      <c r="AM24" s="142" t="str">
        <f>IF(AM22="","",VLOOKUP(AM22,'シフト記号表（勤務時間帯）'!$C$6:$U$35,19,FALSE))</f>
        <v/>
      </c>
      <c r="AN24" s="140" t="str">
        <f>IF(AN22="","",VLOOKUP(AN22,'シフト記号表（勤務時間帯）'!$C$6:$U$35,19,FALSE))</f>
        <v/>
      </c>
      <c r="AO24" s="141" t="str">
        <f>IF(AO22="","",VLOOKUP(AO22,'シフト記号表（勤務時間帯）'!$C$6:$U$35,19,FALSE))</f>
        <v/>
      </c>
      <c r="AP24" s="141" t="str">
        <f>IF(AP22="","",VLOOKUP(AP22,'シフト記号表（勤務時間帯）'!$C$6:$U$35,19,FALSE))</f>
        <v/>
      </c>
      <c r="AQ24" s="141" t="str">
        <f>IF(AQ22="","",VLOOKUP(AQ22,'シフト記号表（勤務時間帯）'!$C$6:$U$35,19,FALSE))</f>
        <v/>
      </c>
      <c r="AR24" s="141" t="str">
        <f>IF(AR22="","",VLOOKUP(AR22,'シフト記号表（勤務時間帯）'!$C$6:$U$35,19,FALSE))</f>
        <v/>
      </c>
      <c r="AS24" s="141" t="str">
        <f>IF(AS22="","",VLOOKUP(AS22,'シフト記号表（勤務時間帯）'!$C$6:$U$35,19,FALSE))</f>
        <v/>
      </c>
      <c r="AT24" s="142" t="str">
        <f>IF(AT22="","",VLOOKUP(AT22,'シフト記号表（勤務時間帯）'!$C$6:$U$35,19,FALSE))</f>
        <v/>
      </c>
      <c r="AU24" s="140" t="str">
        <f>IF(AU22="","",VLOOKUP(AU22,'シフト記号表（勤務時間帯）'!$C$6:$U$35,19,FALSE))</f>
        <v/>
      </c>
      <c r="AV24" s="141" t="str">
        <f>IF(AV22="","",VLOOKUP(AV22,'シフト記号表（勤務時間帯）'!$C$6:$U$35,19,FALSE))</f>
        <v/>
      </c>
      <c r="AW24" s="141" t="str">
        <f>IF(AW22="","",VLOOKUP(AW22,'シフト記号表（勤務時間帯）'!$C$6:$U$35,19,FALSE))</f>
        <v/>
      </c>
      <c r="AX24" s="869">
        <f>IF($BB$3="４週",SUM(S24:AT24),IF($BB$3="暦月",SUM(S24:AW24),""))</f>
        <v>0</v>
      </c>
      <c r="AY24" s="870"/>
      <c r="AZ24" s="871">
        <f>IF($BB$3="４週",AX24/4,IF($BB$3="暦月",'地密通所（100名）'!AX24/('地密通所（100名）'!$BB$8/7),""))</f>
        <v>0</v>
      </c>
      <c r="BA24" s="872"/>
      <c r="BB24" s="892"/>
      <c r="BC24" s="893"/>
      <c r="BD24" s="893"/>
      <c r="BE24" s="893"/>
      <c r="BF24" s="894"/>
    </row>
    <row r="25" spans="2:58" ht="20.25" customHeight="1">
      <c r="B25" s="1036">
        <f>B22+1</f>
        <v>2</v>
      </c>
      <c r="C25" s="915"/>
      <c r="D25" s="916"/>
      <c r="E25" s="917"/>
      <c r="F25" s="143"/>
      <c r="G25" s="819"/>
      <c r="H25" s="822"/>
      <c r="I25" s="823"/>
      <c r="J25" s="823"/>
      <c r="K25" s="824"/>
      <c r="L25" s="826"/>
      <c r="M25" s="827"/>
      <c r="N25" s="827"/>
      <c r="O25" s="828"/>
      <c r="P25" s="835" t="s">
        <v>148</v>
      </c>
      <c r="Q25" s="836"/>
      <c r="R25" s="837"/>
      <c r="S25" s="211"/>
      <c r="T25" s="212"/>
      <c r="U25" s="212"/>
      <c r="V25" s="212"/>
      <c r="W25" s="212"/>
      <c r="X25" s="212"/>
      <c r="Y25" s="213"/>
      <c r="Z25" s="211"/>
      <c r="AA25" s="212"/>
      <c r="AB25" s="212"/>
      <c r="AC25" s="212"/>
      <c r="AD25" s="212"/>
      <c r="AE25" s="212"/>
      <c r="AF25" s="213"/>
      <c r="AG25" s="211"/>
      <c r="AH25" s="212"/>
      <c r="AI25" s="212"/>
      <c r="AJ25" s="212"/>
      <c r="AK25" s="212"/>
      <c r="AL25" s="212"/>
      <c r="AM25" s="213"/>
      <c r="AN25" s="211"/>
      <c r="AO25" s="212"/>
      <c r="AP25" s="212"/>
      <c r="AQ25" s="212"/>
      <c r="AR25" s="212"/>
      <c r="AS25" s="212"/>
      <c r="AT25" s="213"/>
      <c r="AU25" s="211"/>
      <c r="AV25" s="212"/>
      <c r="AW25" s="212"/>
      <c r="AX25" s="1039"/>
      <c r="AY25" s="1040"/>
      <c r="AZ25" s="1041"/>
      <c r="BA25" s="1042"/>
      <c r="BB25" s="886"/>
      <c r="BC25" s="887"/>
      <c r="BD25" s="887"/>
      <c r="BE25" s="887"/>
      <c r="BF25" s="888"/>
    </row>
    <row r="26" spans="2:58" ht="20.25" customHeight="1">
      <c r="B26" s="1036"/>
      <c r="C26" s="918"/>
      <c r="D26" s="919"/>
      <c r="E26" s="920"/>
      <c r="F26" s="135"/>
      <c r="G26" s="820"/>
      <c r="H26" s="825"/>
      <c r="I26" s="823"/>
      <c r="J26" s="823"/>
      <c r="K26" s="824"/>
      <c r="L26" s="829"/>
      <c r="M26" s="830"/>
      <c r="N26" s="830"/>
      <c r="O26" s="831"/>
      <c r="P26" s="859" t="s">
        <v>151</v>
      </c>
      <c r="Q26" s="860"/>
      <c r="R26" s="861"/>
      <c r="S26" s="136" t="str">
        <f>IF(S25="","",VLOOKUP(S25,'シフト記号表（勤務時間帯）'!$C$6:$K$35,9,FALSE))</f>
        <v/>
      </c>
      <c r="T26" s="137" t="str">
        <f>IF(T25="","",VLOOKUP(T25,'シフト記号表（勤務時間帯）'!$C$6:$K$35,9,FALSE))</f>
        <v/>
      </c>
      <c r="U26" s="137" t="str">
        <f>IF(U25="","",VLOOKUP(U25,'シフト記号表（勤務時間帯）'!$C$6:$K$35,9,FALSE))</f>
        <v/>
      </c>
      <c r="V26" s="137" t="str">
        <f>IF(V25="","",VLOOKUP(V25,'シフト記号表（勤務時間帯）'!$C$6:$K$35,9,FALSE))</f>
        <v/>
      </c>
      <c r="W26" s="137" t="str">
        <f>IF(W25="","",VLOOKUP(W25,'シフト記号表（勤務時間帯）'!$C$6:$K$35,9,FALSE))</f>
        <v/>
      </c>
      <c r="X26" s="137" t="str">
        <f>IF(X25="","",VLOOKUP(X25,'シフト記号表（勤務時間帯）'!$C$6:$K$35,9,FALSE))</f>
        <v/>
      </c>
      <c r="Y26" s="138" t="str">
        <f>IF(Y25="","",VLOOKUP(Y25,'シフト記号表（勤務時間帯）'!$C$6:$K$35,9,FALSE))</f>
        <v/>
      </c>
      <c r="Z26" s="136" t="str">
        <f>IF(Z25="","",VLOOKUP(Z25,'シフト記号表（勤務時間帯）'!$C$6:$K$35,9,FALSE))</f>
        <v/>
      </c>
      <c r="AA26" s="137" t="str">
        <f>IF(AA25="","",VLOOKUP(AA25,'シフト記号表（勤務時間帯）'!$C$6:$K$35,9,FALSE))</f>
        <v/>
      </c>
      <c r="AB26" s="137" t="str">
        <f>IF(AB25="","",VLOOKUP(AB25,'シフト記号表（勤務時間帯）'!$C$6:$K$35,9,FALSE))</f>
        <v/>
      </c>
      <c r="AC26" s="137" t="str">
        <f>IF(AC25="","",VLOOKUP(AC25,'シフト記号表（勤務時間帯）'!$C$6:$K$35,9,FALSE))</f>
        <v/>
      </c>
      <c r="AD26" s="137" t="str">
        <f>IF(AD25="","",VLOOKUP(AD25,'シフト記号表（勤務時間帯）'!$C$6:$K$35,9,FALSE))</f>
        <v/>
      </c>
      <c r="AE26" s="137" t="str">
        <f>IF(AE25="","",VLOOKUP(AE25,'シフト記号表（勤務時間帯）'!$C$6:$K$35,9,FALSE))</f>
        <v/>
      </c>
      <c r="AF26" s="138" t="str">
        <f>IF(AF25="","",VLOOKUP(AF25,'シフト記号表（勤務時間帯）'!$C$6:$K$35,9,FALSE))</f>
        <v/>
      </c>
      <c r="AG26" s="136" t="str">
        <f>IF(AG25="","",VLOOKUP(AG25,'シフト記号表（勤務時間帯）'!$C$6:$K$35,9,FALSE))</f>
        <v/>
      </c>
      <c r="AH26" s="137" t="str">
        <f>IF(AH25="","",VLOOKUP(AH25,'シフト記号表（勤務時間帯）'!$C$6:$K$35,9,FALSE))</f>
        <v/>
      </c>
      <c r="AI26" s="137" t="str">
        <f>IF(AI25="","",VLOOKUP(AI25,'シフト記号表（勤務時間帯）'!$C$6:$K$35,9,FALSE))</f>
        <v/>
      </c>
      <c r="AJ26" s="137" t="str">
        <f>IF(AJ25="","",VLOOKUP(AJ25,'シフト記号表（勤務時間帯）'!$C$6:$K$35,9,FALSE))</f>
        <v/>
      </c>
      <c r="AK26" s="137" t="str">
        <f>IF(AK25="","",VLOOKUP(AK25,'シフト記号表（勤務時間帯）'!$C$6:$K$35,9,FALSE))</f>
        <v/>
      </c>
      <c r="AL26" s="137" t="str">
        <f>IF(AL25="","",VLOOKUP(AL25,'シフト記号表（勤務時間帯）'!$C$6:$K$35,9,FALSE))</f>
        <v/>
      </c>
      <c r="AM26" s="138" t="str">
        <f>IF(AM25="","",VLOOKUP(AM25,'シフト記号表（勤務時間帯）'!$C$6:$K$35,9,FALSE))</f>
        <v/>
      </c>
      <c r="AN26" s="136" t="str">
        <f>IF(AN25="","",VLOOKUP(AN25,'シフト記号表（勤務時間帯）'!$C$6:$K$35,9,FALSE))</f>
        <v/>
      </c>
      <c r="AO26" s="137" t="str">
        <f>IF(AO25="","",VLOOKUP(AO25,'シフト記号表（勤務時間帯）'!$C$6:$K$35,9,FALSE))</f>
        <v/>
      </c>
      <c r="AP26" s="137" t="str">
        <f>IF(AP25="","",VLOOKUP(AP25,'シフト記号表（勤務時間帯）'!$C$6:$K$35,9,FALSE))</f>
        <v/>
      </c>
      <c r="AQ26" s="137" t="str">
        <f>IF(AQ25="","",VLOOKUP(AQ25,'シフト記号表（勤務時間帯）'!$C$6:$K$35,9,FALSE))</f>
        <v/>
      </c>
      <c r="AR26" s="137" t="str">
        <f>IF(AR25="","",VLOOKUP(AR25,'シフト記号表（勤務時間帯）'!$C$6:$K$35,9,FALSE))</f>
        <v/>
      </c>
      <c r="AS26" s="137" t="str">
        <f>IF(AS25="","",VLOOKUP(AS25,'シフト記号表（勤務時間帯）'!$C$6:$K$35,9,FALSE))</f>
        <v/>
      </c>
      <c r="AT26" s="138" t="str">
        <f>IF(AT25="","",VLOOKUP(AT25,'シフト記号表（勤務時間帯）'!$C$6:$K$35,9,FALSE))</f>
        <v/>
      </c>
      <c r="AU26" s="136" t="str">
        <f>IF(AU25="","",VLOOKUP(AU25,'シフト記号表（勤務時間帯）'!$C$6:$K$35,9,FALSE))</f>
        <v/>
      </c>
      <c r="AV26" s="137" t="str">
        <f>IF(AV25="","",VLOOKUP(AV25,'シフト記号表（勤務時間帯）'!$C$6:$K$35,9,FALSE))</f>
        <v/>
      </c>
      <c r="AW26" s="137" t="str">
        <f>IF(AW25="","",VLOOKUP(AW25,'シフト記号表（勤務時間帯）'!$C$6:$K$35,9,FALSE))</f>
        <v/>
      </c>
      <c r="AX26" s="862">
        <f>IF($BB$3="４週",SUM(S26:AT26),IF($BB$3="暦月",SUM(S26:AW26),""))</f>
        <v>0</v>
      </c>
      <c r="AY26" s="863"/>
      <c r="AZ26" s="864">
        <f>IF($BB$3="４週",AX26/4,IF($BB$3="暦月",'地密通所（100名）'!AX26/('地密通所（100名）'!$BB$8/7),""))</f>
        <v>0</v>
      </c>
      <c r="BA26" s="865"/>
      <c r="BB26" s="889"/>
      <c r="BC26" s="890"/>
      <c r="BD26" s="890"/>
      <c r="BE26" s="890"/>
      <c r="BF26" s="891"/>
    </row>
    <row r="27" spans="2:58" ht="20.25" customHeight="1">
      <c r="B27" s="1036"/>
      <c r="C27" s="921"/>
      <c r="D27" s="922"/>
      <c r="E27" s="923"/>
      <c r="F27" s="135">
        <f>C25</f>
        <v>0</v>
      </c>
      <c r="G27" s="821"/>
      <c r="H27" s="825"/>
      <c r="I27" s="823"/>
      <c r="J27" s="823"/>
      <c r="K27" s="824"/>
      <c r="L27" s="832"/>
      <c r="M27" s="833"/>
      <c r="N27" s="833"/>
      <c r="O27" s="834"/>
      <c r="P27" s="895" t="s">
        <v>152</v>
      </c>
      <c r="Q27" s="896"/>
      <c r="R27" s="897"/>
      <c r="S27" s="140" t="str">
        <f>IF(S25="","",VLOOKUP(S25,'シフト記号表（勤務時間帯）'!$C$6:$U$35,19,FALSE))</f>
        <v/>
      </c>
      <c r="T27" s="141" t="str">
        <f>IF(T25="","",VLOOKUP(T25,'シフト記号表（勤務時間帯）'!$C$6:$U$35,19,FALSE))</f>
        <v/>
      </c>
      <c r="U27" s="141" t="str">
        <f>IF(U25="","",VLOOKUP(U25,'シフト記号表（勤務時間帯）'!$C$6:$U$35,19,FALSE))</f>
        <v/>
      </c>
      <c r="V27" s="141" t="str">
        <f>IF(V25="","",VLOOKUP(V25,'シフト記号表（勤務時間帯）'!$C$6:$U$35,19,FALSE))</f>
        <v/>
      </c>
      <c r="W27" s="141" t="str">
        <f>IF(W25="","",VLOOKUP(W25,'シフト記号表（勤務時間帯）'!$C$6:$U$35,19,FALSE))</f>
        <v/>
      </c>
      <c r="X27" s="141" t="str">
        <f>IF(X25="","",VLOOKUP(X25,'シフト記号表（勤務時間帯）'!$C$6:$U$35,19,FALSE))</f>
        <v/>
      </c>
      <c r="Y27" s="142" t="str">
        <f>IF(Y25="","",VLOOKUP(Y25,'シフト記号表（勤務時間帯）'!$C$6:$U$35,19,FALSE))</f>
        <v/>
      </c>
      <c r="Z27" s="140" t="str">
        <f>IF(Z25="","",VLOOKUP(Z25,'シフト記号表（勤務時間帯）'!$C$6:$U$35,19,FALSE))</f>
        <v/>
      </c>
      <c r="AA27" s="141" t="str">
        <f>IF(AA25="","",VLOOKUP(AA25,'シフト記号表（勤務時間帯）'!$C$6:$U$35,19,FALSE))</f>
        <v/>
      </c>
      <c r="AB27" s="141" t="str">
        <f>IF(AB25="","",VLOOKUP(AB25,'シフト記号表（勤務時間帯）'!$C$6:$U$35,19,FALSE))</f>
        <v/>
      </c>
      <c r="AC27" s="141" t="str">
        <f>IF(AC25="","",VLOOKUP(AC25,'シフト記号表（勤務時間帯）'!$C$6:$U$35,19,FALSE))</f>
        <v/>
      </c>
      <c r="AD27" s="141" t="str">
        <f>IF(AD25="","",VLOOKUP(AD25,'シフト記号表（勤務時間帯）'!$C$6:$U$35,19,FALSE))</f>
        <v/>
      </c>
      <c r="AE27" s="141" t="str">
        <f>IF(AE25="","",VLOOKUP(AE25,'シフト記号表（勤務時間帯）'!$C$6:$U$35,19,FALSE))</f>
        <v/>
      </c>
      <c r="AF27" s="142" t="str">
        <f>IF(AF25="","",VLOOKUP(AF25,'シフト記号表（勤務時間帯）'!$C$6:$U$35,19,FALSE))</f>
        <v/>
      </c>
      <c r="AG27" s="140" t="str">
        <f>IF(AG25="","",VLOOKUP(AG25,'シフト記号表（勤務時間帯）'!$C$6:$U$35,19,FALSE))</f>
        <v/>
      </c>
      <c r="AH27" s="141" t="str">
        <f>IF(AH25="","",VLOOKUP(AH25,'シフト記号表（勤務時間帯）'!$C$6:$U$35,19,FALSE))</f>
        <v/>
      </c>
      <c r="AI27" s="141" t="str">
        <f>IF(AI25="","",VLOOKUP(AI25,'シフト記号表（勤務時間帯）'!$C$6:$U$35,19,FALSE))</f>
        <v/>
      </c>
      <c r="AJ27" s="141" t="str">
        <f>IF(AJ25="","",VLOOKUP(AJ25,'シフト記号表（勤務時間帯）'!$C$6:$U$35,19,FALSE))</f>
        <v/>
      </c>
      <c r="AK27" s="141" t="str">
        <f>IF(AK25="","",VLOOKUP(AK25,'シフト記号表（勤務時間帯）'!$C$6:$U$35,19,FALSE))</f>
        <v/>
      </c>
      <c r="AL27" s="141" t="str">
        <f>IF(AL25="","",VLOOKUP(AL25,'シフト記号表（勤務時間帯）'!$C$6:$U$35,19,FALSE))</f>
        <v/>
      </c>
      <c r="AM27" s="142" t="str">
        <f>IF(AM25="","",VLOOKUP(AM25,'シフト記号表（勤務時間帯）'!$C$6:$U$35,19,FALSE))</f>
        <v/>
      </c>
      <c r="AN27" s="140" t="str">
        <f>IF(AN25="","",VLOOKUP(AN25,'シフト記号表（勤務時間帯）'!$C$6:$U$35,19,FALSE))</f>
        <v/>
      </c>
      <c r="AO27" s="141" t="str">
        <f>IF(AO25="","",VLOOKUP(AO25,'シフト記号表（勤務時間帯）'!$C$6:$U$35,19,FALSE))</f>
        <v/>
      </c>
      <c r="AP27" s="141" t="str">
        <f>IF(AP25="","",VLOOKUP(AP25,'シフト記号表（勤務時間帯）'!$C$6:$U$35,19,FALSE))</f>
        <v/>
      </c>
      <c r="AQ27" s="141" t="str">
        <f>IF(AQ25="","",VLOOKUP(AQ25,'シフト記号表（勤務時間帯）'!$C$6:$U$35,19,FALSE))</f>
        <v/>
      </c>
      <c r="AR27" s="141" t="str">
        <f>IF(AR25="","",VLOOKUP(AR25,'シフト記号表（勤務時間帯）'!$C$6:$U$35,19,FALSE))</f>
        <v/>
      </c>
      <c r="AS27" s="141" t="str">
        <f>IF(AS25="","",VLOOKUP(AS25,'シフト記号表（勤務時間帯）'!$C$6:$U$35,19,FALSE))</f>
        <v/>
      </c>
      <c r="AT27" s="142" t="str">
        <f>IF(AT25="","",VLOOKUP(AT25,'シフト記号表（勤務時間帯）'!$C$6:$U$35,19,FALSE))</f>
        <v/>
      </c>
      <c r="AU27" s="140" t="str">
        <f>IF(AU25="","",VLOOKUP(AU25,'シフト記号表（勤務時間帯）'!$C$6:$U$35,19,FALSE))</f>
        <v/>
      </c>
      <c r="AV27" s="141" t="str">
        <f>IF(AV25="","",VLOOKUP(AV25,'シフト記号表（勤務時間帯）'!$C$6:$U$35,19,FALSE))</f>
        <v/>
      </c>
      <c r="AW27" s="141" t="str">
        <f>IF(AW25="","",VLOOKUP(AW25,'シフト記号表（勤務時間帯）'!$C$6:$U$35,19,FALSE))</f>
        <v/>
      </c>
      <c r="AX27" s="869">
        <f>IF($BB$3="４週",SUM(S27:AT27),IF($BB$3="暦月",SUM(S27:AW27),""))</f>
        <v>0</v>
      </c>
      <c r="AY27" s="870"/>
      <c r="AZ27" s="871">
        <f>IF($BB$3="４週",AX27/4,IF($BB$3="暦月",'地密通所（100名）'!AX27/('地密通所（100名）'!$BB$8/7),""))</f>
        <v>0</v>
      </c>
      <c r="BA27" s="872"/>
      <c r="BB27" s="892"/>
      <c r="BC27" s="893"/>
      <c r="BD27" s="893"/>
      <c r="BE27" s="893"/>
      <c r="BF27" s="894"/>
    </row>
    <row r="28" spans="2:58" ht="20.25" customHeight="1">
      <c r="B28" s="1036">
        <f>B25+1</f>
        <v>3</v>
      </c>
      <c r="C28" s="900"/>
      <c r="D28" s="901"/>
      <c r="E28" s="902"/>
      <c r="F28" s="143"/>
      <c r="G28" s="819"/>
      <c r="H28" s="822"/>
      <c r="I28" s="823"/>
      <c r="J28" s="823"/>
      <c r="K28" s="824"/>
      <c r="L28" s="826"/>
      <c r="M28" s="827"/>
      <c r="N28" s="827"/>
      <c r="O28" s="828"/>
      <c r="P28" s="835" t="s">
        <v>148</v>
      </c>
      <c r="Q28" s="836"/>
      <c r="R28" s="837"/>
      <c r="S28" s="211"/>
      <c r="T28" s="212"/>
      <c r="U28" s="212"/>
      <c r="V28" s="212"/>
      <c r="W28" s="212"/>
      <c r="X28" s="212"/>
      <c r="Y28" s="213"/>
      <c r="Z28" s="211"/>
      <c r="AA28" s="212"/>
      <c r="AB28" s="212"/>
      <c r="AC28" s="212"/>
      <c r="AD28" s="212"/>
      <c r="AE28" s="212"/>
      <c r="AF28" s="213"/>
      <c r="AG28" s="211"/>
      <c r="AH28" s="212"/>
      <c r="AI28" s="212"/>
      <c r="AJ28" s="212"/>
      <c r="AK28" s="212"/>
      <c r="AL28" s="212"/>
      <c r="AM28" s="213"/>
      <c r="AN28" s="211"/>
      <c r="AO28" s="212"/>
      <c r="AP28" s="212"/>
      <c r="AQ28" s="212"/>
      <c r="AR28" s="212"/>
      <c r="AS28" s="212"/>
      <c r="AT28" s="213"/>
      <c r="AU28" s="211"/>
      <c r="AV28" s="212"/>
      <c r="AW28" s="212"/>
      <c r="AX28" s="1039"/>
      <c r="AY28" s="1040"/>
      <c r="AZ28" s="1041"/>
      <c r="BA28" s="1042"/>
      <c r="BB28" s="886"/>
      <c r="BC28" s="887"/>
      <c r="BD28" s="887"/>
      <c r="BE28" s="887"/>
      <c r="BF28" s="888"/>
    </row>
    <row r="29" spans="2:58" ht="20.25" customHeight="1">
      <c r="B29" s="1036"/>
      <c r="C29" s="903"/>
      <c r="D29" s="904"/>
      <c r="E29" s="905"/>
      <c r="F29" s="135"/>
      <c r="G29" s="820"/>
      <c r="H29" s="825"/>
      <c r="I29" s="823"/>
      <c r="J29" s="823"/>
      <c r="K29" s="824"/>
      <c r="L29" s="829"/>
      <c r="M29" s="830"/>
      <c r="N29" s="830"/>
      <c r="O29" s="831"/>
      <c r="P29" s="859" t="s">
        <v>151</v>
      </c>
      <c r="Q29" s="860"/>
      <c r="R29" s="861"/>
      <c r="S29" s="136" t="str">
        <f>IF(S28="","",VLOOKUP(S28,'シフト記号表（勤務時間帯）'!$C$6:$K$35,9,FALSE))</f>
        <v/>
      </c>
      <c r="T29" s="137" t="str">
        <f>IF(T28="","",VLOOKUP(T28,'シフト記号表（勤務時間帯）'!$C$6:$K$35,9,FALSE))</f>
        <v/>
      </c>
      <c r="U29" s="137" t="str">
        <f>IF(U28="","",VLOOKUP(U28,'シフト記号表（勤務時間帯）'!$C$6:$K$35,9,FALSE))</f>
        <v/>
      </c>
      <c r="V29" s="137" t="str">
        <f>IF(V28="","",VLOOKUP(V28,'シフト記号表（勤務時間帯）'!$C$6:$K$35,9,FALSE))</f>
        <v/>
      </c>
      <c r="W29" s="137" t="str">
        <f>IF(W28="","",VLOOKUP(W28,'シフト記号表（勤務時間帯）'!$C$6:$K$35,9,FALSE))</f>
        <v/>
      </c>
      <c r="X29" s="137" t="str">
        <f>IF(X28="","",VLOOKUP(X28,'シフト記号表（勤務時間帯）'!$C$6:$K$35,9,FALSE))</f>
        <v/>
      </c>
      <c r="Y29" s="138" t="str">
        <f>IF(Y28="","",VLOOKUP(Y28,'シフト記号表（勤務時間帯）'!$C$6:$K$35,9,FALSE))</f>
        <v/>
      </c>
      <c r="Z29" s="136" t="str">
        <f>IF(Z28="","",VLOOKUP(Z28,'シフト記号表（勤務時間帯）'!$C$6:$K$35,9,FALSE))</f>
        <v/>
      </c>
      <c r="AA29" s="137" t="str">
        <f>IF(AA28="","",VLOOKUP(AA28,'シフト記号表（勤務時間帯）'!$C$6:$K$35,9,FALSE))</f>
        <v/>
      </c>
      <c r="AB29" s="137" t="str">
        <f>IF(AB28="","",VLOOKUP(AB28,'シフト記号表（勤務時間帯）'!$C$6:$K$35,9,FALSE))</f>
        <v/>
      </c>
      <c r="AC29" s="137" t="str">
        <f>IF(AC28="","",VLOOKUP(AC28,'シフト記号表（勤務時間帯）'!$C$6:$K$35,9,FALSE))</f>
        <v/>
      </c>
      <c r="AD29" s="137" t="str">
        <f>IF(AD28="","",VLOOKUP(AD28,'シフト記号表（勤務時間帯）'!$C$6:$K$35,9,FALSE))</f>
        <v/>
      </c>
      <c r="AE29" s="137" t="str">
        <f>IF(AE28="","",VLOOKUP(AE28,'シフト記号表（勤務時間帯）'!$C$6:$K$35,9,FALSE))</f>
        <v/>
      </c>
      <c r="AF29" s="138" t="str">
        <f>IF(AF28="","",VLOOKUP(AF28,'シフト記号表（勤務時間帯）'!$C$6:$K$35,9,FALSE))</f>
        <v/>
      </c>
      <c r="AG29" s="136" t="str">
        <f>IF(AG28="","",VLOOKUP(AG28,'シフト記号表（勤務時間帯）'!$C$6:$K$35,9,FALSE))</f>
        <v/>
      </c>
      <c r="AH29" s="137" t="str">
        <f>IF(AH28="","",VLOOKUP(AH28,'シフト記号表（勤務時間帯）'!$C$6:$K$35,9,FALSE))</f>
        <v/>
      </c>
      <c r="AI29" s="137" t="str">
        <f>IF(AI28="","",VLOOKUP(AI28,'シフト記号表（勤務時間帯）'!$C$6:$K$35,9,FALSE))</f>
        <v/>
      </c>
      <c r="AJ29" s="137" t="str">
        <f>IF(AJ28="","",VLOOKUP(AJ28,'シフト記号表（勤務時間帯）'!$C$6:$K$35,9,FALSE))</f>
        <v/>
      </c>
      <c r="AK29" s="137" t="str">
        <f>IF(AK28="","",VLOOKUP(AK28,'シフト記号表（勤務時間帯）'!$C$6:$K$35,9,FALSE))</f>
        <v/>
      </c>
      <c r="AL29" s="137" t="str">
        <f>IF(AL28="","",VLOOKUP(AL28,'シフト記号表（勤務時間帯）'!$C$6:$K$35,9,FALSE))</f>
        <v/>
      </c>
      <c r="AM29" s="138" t="str">
        <f>IF(AM28="","",VLOOKUP(AM28,'シフト記号表（勤務時間帯）'!$C$6:$K$35,9,FALSE))</f>
        <v/>
      </c>
      <c r="AN29" s="136" t="str">
        <f>IF(AN28="","",VLOOKUP(AN28,'シフト記号表（勤務時間帯）'!$C$6:$K$35,9,FALSE))</f>
        <v/>
      </c>
      <c r="AO29" s="137" t="str">
        <f>IF(AO28="","",VLOOKUP(AO28,'シフト記号表（勤務時間帯）'!$C$6:$K$35,9,FALSE))</f>
        <v/>
      </c>
      <c r="AP29" s="137" t="str">
        <f>IF(AP28="","",VLOOKUP(AP28,'シフト記号表（勤務時間帯）'!$C$6:$K$35,9,FALSE))</f>
        <v/>
      </c>
      <c r="AQ29" s="137" t="str">
        <f>IF(AQ28="","",VLOOKUP(AQ28,'シフト記号表（勤務時間帯）'!$C$6:$K$35,9,FALSE))</f>
        <v/>
      </c>
      <c r="AR29" s="137" t="str">
        <f>IF(AR28="","",VLOOKUP(AR28,'シフト記号表（勤務時間帯）'!$C$6:$K$35,9,FALSE))</f>
        <v/>
      </c>
      <c r="AS29" s="137" t="str">
        <f>IF(AS28="","",VLOOKUP(AS28,'シフト記号表（勤務時間帯）'!$C$6:$K$35,9,FALSE))</f>
        <v/>
      </c>
      <c r="AT29" s="138" t="str">
        <f>IF(AT28="","",VLOOKUP(AT28,'シフト記号表（勤務時間帯）'!$C$6:$K$35,9,FALSE))</f>
        <v/>
      </c>
      <c r="AU29" s="136" t="str">
        <f>IF(AU28="","",VLOOKUP(AU28,'シフト記号表（勤務時間帯）'!$C$6:$K$35,9,FALSE))</f>
        <v/>
      </c>
      <c r="AV29" s="137" t="str">
        <f>IF(AV28="","",VLOOKUP(AV28,'シフト記号表（勤務時間帯）'!$C$6:$K$35,9,FALSE))</f>
        <v/>
      </c>
      <c r="AW29" s="137" t="str">
        <f>IF(AW28="","",VLOOKUP(AW28,'シフト記号表（勤務時間帯）'!$C$6:$K$35,9,FALSE))</f>
        <v/>
      </c>
      <c r="AX29" s="862">
        <f>IF($BB$3="４週",SUM(S29:AT29),IF($BB$3="暦月",SUM(S29:AW29),""))</f>
        <v>0</v>
      </c>
      <c r="AY29" s="863"/>
      <c r="AZ29" s="864">
        <f>IF($BB$3="４週",AX29/4,IF($BB$3="暦月",'地密通所（100名）'!AX29/('地密通所（100名）'!$BB$8/7),""))</f>
        <v>0</v>
      </c>
      <c r="BA29" s="865"/>
      <c r="BB29" s="889"/>
      <c r="BC29" s="890"/>
      <c r="BD29" s="890"/>
      <c r="BE29" s="890"/>
      <c r="BF29" s="891"/>
    </row>
    <row r="30" spans="2:58" ht="20.25" customHeight="1">
      <c r="B30" s="1036"/>
      <c r="C30" s="906"/>
      <c r="D30" s="907"/>
      <c r="E30" s="908"/>
      <c r="F30" s="135">
        <f>C28</f>
        <v>0</v>
      </c>
      <c r="G30" s="821"/>
      <c r="H30" s="825"/>
      <c r="I30" s="823"/>
      <c r="J30" s="823"/>
      <c r="K30" s="824"/>
      <c r="L30" s="832"/>
      <c r="M30" s="833"/>
      <c r="N30" s="833"/>
      <c r="O30" s="834"/>
      <c r="P30" s="895" t="s">
        <v>152</v>
      </c>
      <c r="Q30" s="896"/>
      <c r="R30" s="897"/>
      <c r="S30" s="140" t="str">
        <f>IF(S28="","",VLOOKUP(S28,'シフト記号表（勤務時間帯）'!$C$6:$U$35,19,FALSE))</f>
        <v/>
      </c>
      <c r="T30" s="141" t="str">
        <f>IF(T28="","",VLOOKUP(T28,'シフト記号表（勤務時間帯）'!$C$6:$U$35,19,FALSE))</f>
        <v/>
      </c>
      <c r="U30" s="141" t="str">
        <f>IF(U28="","",VLOOKUP(U28,'シフト記号表（勤務時間帯）'!$C$6:$U$35,19,FALSE))</f>
        <v/>
      </c>
      <c r="V30" s="141" t="str">
        <f>IF(V28="","",VLOOKUP(V28,'シフト記号表（勤務時間帯）'!$C$6:$U$35,19,FALSE))</f>
        <v/>
      </c>
      <c r="W30" s="141" t="str">
        <f>IF(W28="","",VLOOKUP(W28,'シフト記号表（勤務時間帯）'!$C$6:$U$35,19,FALSE))</f>
        <v/>
      </c>
      <c r="X30" s="141" t="str">
        <f>IF(X28="","",VLOOKUP(X28,'シフト記号表（勤務時間帯）'!$C$6:$U$35,19,FALSE))</f>
        <v/>
      </c>
      <c r="Y30" s="142" t="str">
        <f>IF(Y28="","",VLOOKUP(Y28,'シフト記号表（勤務時間帯）'!$C$6:$U$35,19,FALSE))</f>
        <v/>
      </c>
      <c r="Z30" s="140" t="str">
        <f>IF(Z28="","",VLOOKUP(Z28,'シフト記号表（勤務時間帯）'!$C$6:$U$35,19,FALSE))</f>
        <v/>
      </c>
      <c r="AA30" s="141" t="str">
        <f>IF(AA28="","",VLOOKUP(AA28,'シフト記号表（勤務時間帯）'!$C$6:$U$35,19,FALSE))</f>
        <v/>
      </c>
      <c r="AB30" s="141" t="str">
        <f>IF(AB28="","",VLOOKUP(AB28,'シフト記号表（勤務時間帯）'!$C$6:$U$35,19,FALSE))</f>
        <v/>
      </c>
      <c r="AC30" s="141" t="str">
        <f>IF(AC28="","",VLOOKUP(AC28,'シフト記号表（勤務時間帯）'!$C$6:$U$35,19,FALSE))</f>
        <v/>
      </c>
      <c r="AD30" s="141" t="str">
        <f>IF(AD28="","",VLOOKUP(AD28,'シフト記号表（勤務時間帯）'!$C$6:$U$35,19,FALSE))</f>
        <v/>
      </c>
      <c r="AE30" s="141" t="str">
        <f>IF(AE28="","",VLOOKUP(AE28,'シフト記号表（勤務時間帯）'!$C$6:$U$35,19,FALSE))</f>
        <v/>
      </c>
      <c r="AF30" s="142" t="str">
        <f>IF(AF28="","",VLOOKUP(AF28,'シフト記号表（勤務時間帯）'!$C$6:$U$35,19,FALSE))</f>
        <v/>
      </c>
      <c r="AG30" s="140" t="str">
        <f>IF(AG28="","",VLOOKUP(AG28,'シフト記号表（勤務時間帯）'!$C$6:$U$35,19,FALSE))</f>
        <v/>
      </c>
      <c r="AH30" s="141" t="str">
        <f>IF(AH28="","",VLOOKUP(AH28,'シフト記号表（勤務時間帯）'!$C$6:$U$35,19,FALSE))</f>
        <v/>
      </c>
      <c r="AI30" s="141" t="str">
        <f>IF(AI28="","",VLOOKUP(AI28,'シフト記号表（勤務時間帯）'!$C$6:$U$35,19,FALSE))</f>
        <v/>
      </c>
      <c r="AJ30" s="141" t="str">
        <f>IF(AJ28="","",VLOOKUP(AJ28,'シフト記号表（勤務時間帯）'!$C$6:$U$35,19,FALSE))</f>
        <v/>
      </c>
      <c r="AK30" s="141" t="str">
        <f>IF(AK28="","",VLOOKUP(AK28,'シフト記号表（勤務時間帯）'!$C$6:$U$35,19,FALSE))</f>
        <v/>
      </c>
      <c r="AL30" s="141" t="str">
        <f>IF(AL28="","",VLOOKUP(AL28,'シフト記号表（勤務時間帯）'!$C$6:$U$35,19,FALSE))</f>
        <v/>
      </c>
      <c r="AM30" s="142" t="str">
        <f>IF(AM28="","",VLOOKUP(AM28,'シフト記号表（勤務時間帯）'!$C$6:$U$35,19,FALSE))</f>
        <v/>
      </c>
      <c r="AN30" s="140" t="str">
        <f>IF(AN28="","",VLOOKUP(AN28,'シフト記号表（勤務時間帯）'!$C$6:$U$35,19,FALSE))</f>
        <v/>
      </c>
      <c r="AO30" s="141" t="str">
        <f>IF(AO28="","",VLOOKUP(AO28,'シフト記号表（勤務時間帯）'!$C$6:$U$35,19,FALSE))</f>
        <v/>
      </c>
      <c r="AP30" s="141" t="str">
        <f>IF(AP28="","",VLOOKUP(AP28,'シフト記号表（勤務時間帯）'!$C$6:$U$35,19,FALSE))</f>
        <v/>
      </c>
      <c r="AQ30" s="141" t="str">
        <f>IF(AQ28="","",VLOOKUP(AQ28,'シフト記号表（勤務時間帯）'!$C$6:$U$35,19,FALSE))</f>
        <v/>
      </c>
      <c r="AR30" s="141" t="str">
        <f>IF(AR28="","",VLOOKUP(AR28,'シフト記号表（勤務時間帯）'!$C$6:$U$35,19,FALSE))</f>
        <v/>
      </c>
      <c r="AS30" s="141" t="str">
        <f>IF(AS28="","",VLOOKUP(AS28,'シフト記号表（勤務時間帯）'!$C$6:$U$35,19,FALSE))</f>
        <v/>
      </c>
      <c r="AT30" s="142" t="str">
        <f>IF(AT28="","",VLOOKUP(AT28,'シフト記号表（勤務時間帯）'!$C$6:$U$35,19,FALSE))</f>
        <v/>
      </c>
      <c r="AU30" s="140" t="str">
        <f>IF(AU28="","",VLOOKUP(AU28,'シフト記号表（勤務時間帯）'!$C$6:$U$35,19,FALSE))</f>
        <v/>
      </c>
      <c r="AV30" s="141" t="str">
        <f>IF(AV28="","",VLOOKUP(AV28,'シフト記号表（勤務時間帯）'!$C$6:$U$35,19,FALSE))</f>
        <v/>
      </c>
      <c r="AW30" s="141" t="str">
        <f>IF(AW28="","",VLOOKUP(AW28,'シフト記号表（勤務時間帯）'!$C$6:$U$35,19,FALSE))</f>
        <v/>
      </c>
      <c r="AX30" s="869">
        <f>IF($BB$3="４週",SUM(S30:AT30),IF($BB$3="暦月",SUM(S30:AW30),""))</f>
        <v>0</v>
      </c>
      <c r="AY30" s="870"/>
      <c r="AZ30" s="871">
        <f>IF($BB$3="４週",AX30/4,IF($BB$3="暦月",'地密通所（100名）'!AX30/('地密通所（100名）'!$BB$8/7),""))</f>
        <v>0</v>
      </c>
      <c r="BA30" s="872"/>
      <c r="BB30" s="892"/>
      <c r="BC30" s="893"/>
      <c r="BD30" s="893"/>
      <c r="BE30" s="893"/>
      <c r="BF30" s="894"/>
    </row>
    <row r="31" spans="2:58" ht="20.25" customHeight="1">
      <c r="B31" s="1036">
        <f>B28+1</f>
        <v>4</v>
      </c>
      <c r="C31" s="900"/>
      <c r="D31" s="901"/>
      <c r="E31" s="902"/>
      <c r="F31" s="143"/>
      <c r="G31" s="819"/>
      <c r="H31" s="822"/>
      <c r="I31" s="823"/>
      <c r="J31" s="823"/>
      <c r="K31" s="824"/>
      <c r="L31" s="826"/>
      <c r="M31" s="827"/>
      <c r="N31" s="827"/>
      <c r="O31" s="828"/>
      <c r="P31" s="835" t="s">
        <v>148</v>
      </c>
      <c r="Q31" s="836"/>
      <c r="R31" s="837"/>
      <c r="S31" s="211"/>
      <c r="T31" s="212"/>
      <c r="U31" s="212"/>
      <c r="V31" s="212"/>
      <c r="W31" s="212"/>
      <c r="X31" s="212"/>
      <c r="Y31" s="213"/>
      <c r="Z31" s="211"/>
      <c r="AA31" s="212"/>
      <c r="AB31" s="212"/>
      <c r="AC31" s="212"/>
      <c r="AD31" s="212"/>
      <c r="AE31" s="212"/>
      <c r="AF31" s="213"/>
      <c r="AG31" s="211"/>
      <c r="AH31" s="212"/>
      <c r="AI31" s="212"/>
      <c r="AJ31" s="212"/>
      <c r="AK31" s="212"/>
      <c r="AL31" s="212"/>
      <c r="AM31" s="213"/>
      <c r="AN31" s="211"/>
      <c r="AO31" s="212"/>
      <c r="AP31" s="212"/>
      <c r="AQ31" s="212"/>
      <c r="AR31" s="212"/>
      <c r="AS31" s="212"/>
      <c r="AT31" s="213"/>
      <c r="AU31" s="211"/>
      <c r="AV31" s="212"/>
      <c r="AW31" s="212"/>
      <c r="AX31" s="1039"/>
      <c r="AY31" s="1040"/>
      <c r="AZ31" s="1041"/>
      <c r="BA31" s="1042"/>
      <c r="BB31" s="886"/>
      <c r="BC31" s="887"/>
      <c r="BD31" s="887"/>
      <c r="BE31" s="887"/>
      <c r="BF31" s="888"/>
    </row>
    <row r="32" spans="2:58" ht="20.25" customHeight="1">
      <c r="B32" s="1036"/>
      <c r="C32" s="903"/>
      <c r="D32" s="904"/>
      <c r="E32" s="905"/>
      <c r="F32" s="135"/>
      <c r="G32" s="820"/>
      <c r="H32" s="825"/>
      <c r="I32" s="823"/>
      <c r="J32" s="823"/>
      <c r="K32" s="824"/>
      <c r="L32" s="829"/>
      <c r="M32" s="830"/>
      <c r="N32" s="830"/>
      <c r="O32" s="831"/>
      <c r="P32" s="859" t="s">
        <v>151</v>
      </c>
      <c r="Q32" s="860"/>
      <c r="R32" s="861"/>
      <c r="S32" s="136" t="str">
        <f>IF(S31="","",VLOOKUP(S31,'シフト記号表（勤務時間帯）'!$C$6:$K$35,9,FALSE))</f>
        <v/>
      </c>
      <c r="T32" s="137" t="str">
        <f>IF(T31="","",VLOOKUP(T31,'シフト記号表（勤務時間帯）'!$C$6:$K$35,9,FALSE))</f>
        <v/>
      </c>
      <c r="U32" s="137" t="str">
        <f>IF(U31="","",VLOOKUP(U31,'シフト記号表（勤務時間帯）'!$C$6:$K$35,9,FALSE))</f>
        <v/>
      </c>
      <c r="V32" s="137" t="str">
        <f>IF(V31="","",VLOOKUP(V31,'シフト記号表（勤務時間帯）'!$C$6:$K$35,9,FALSE))</f>
        <v/>
      </c>
      <c r="W32" s="137" t="str">
        <f>IF(W31="","",VLOOKUP(W31,'シフト記号表（勤務時間帯）'!$C$6:$K$35,9,FALSE))</f>
        <v/>
      </c>
      <c r="X32" s="137" t="str">
        <f>IF(X31="","",VLOOKUP(X31,'シフト記号表（勤務時間帯）'!$C$6:$K$35,9,FALSE))</f>
        <v/>
      </c>
      <c r="Y32" s="138" t="str">
        <f>IF(Y31="","",VLOOKUP(Y31,'シフト記号表（勤務時間帯）'!$C$6:$K$35,9,FALSE))</f>
        <v/>
      </c>
      <c r="Z32" s="136" t="str">
        <f>IF(Z31="","",VLOOKUP(Z31,'シフト記号表（勤務時間帯）'!$C$6:$K$35,9,FALSE))</f>
        <v/>
      </c>
      <c r="AA32" s="137" t="str">
        <f>IF(AA31="","",VLOOKUP(AA31,'シフト記号表（勤務時間帯）'!$C$6:$K$35,9,FALSE))</f>
        <v/>
      </c>
      <c r="AB32" s="137" t="str">
        <f>IF(AB31="","",VLOOKUP(AB31,'シフト記号表（勤務時間帯）'!$C$6:$K$35,9,FALSE))</f>
        <v/>
      </c>
      <c r="AC32" s="137" t="str">
        <f>IF(AC31="","",VLOOKUP(AC31,'シフト記号表（勤務時間帯）'!$C$6:$K$35,9,FALSE))</f>
        <v/>
      </c>
      <c r="AD32" s="137" t="str">
        <f>IF(AD31="","",VLOOKUP(AD31,'シフト記号表（勤務時間帯）'!$C$6:$K$35,9,FALSE))</f>
        <v/>
      </c>
      <c r="AE32" s="137" t="str">
        <f>IF(AE31="","",VLOOKUP(AE31,'シフト記号表（勤務時間帯）'!$C$6:$K$35,9,FALSE))</f>
        <v/>
      </c>
      <c r="AF32" s="138" t="str">
        <f>IF(AF31="","",VLOOKUP(AF31,'シフト記号表（勤務時間帯）'!$C$6:$K$35,9,FALSE))</f>
        <v/>
      </c>
      <c r="AG32" s="136" t="str">
        <f>IF(AG31="","",VLOOKUP(AG31,'シフト記号表（勤務時間帯）'!$C$6:$K$35,9,FALSE))</f>
        <v/>
      </c>
      <c r="AH32" s="137" t="str">
        <f>IF(AH31="","",VLOOKUP(AH31,'シフト記号表（勤務時間帯）'!$C$6:$K$35,9,FALSE))</f>
        <v/>
      </c>
      <c r="AI32" s="137" t="str">
        <f>IF(AI31="","",VLOOKUP(AI31,'シフト記号表（勤務時間帯）'!$C$6:$K$35,9,FALSE))</f>
        <v/>
      </c>
      <c r="AJ32" s="137" t="str">
        <f>IF(AJ31="","",VLOOKUP(AJ31,'シフト記号表（勤務時間帯）'!$C$6:$K$35,9,FALSE))</f>
        <v/>
      </c>
      <c r="AK32" s="137" t="str">
        <f>IF(AK31="","",VLOOKUP(AK31,'シフト記号表（勤務時間帯）'!$C$6:$K$35,9,FALSE))</f>
        <v/>
      </c>
      <c r="AL32" s="137" t="str">
        <f>IF(AL31="","",VLOOKUP(AL31,'シフト記号表（勤務時間帯）'!$C$6:$K$35,9,FALSE))</f>
        <v/>
      </c>
      <c r="AM32" s="138" t="str">
        <f>IF(AM31="","",VLOOKUP(AM31,'シフト記号表（勤務時間帯）'!$C$6:$K$35,9,FALSE))</f>
        <v/>
      </c>
      <c r="AN32" s="136" t="str">
        <f>IF(AN31="","",VLOOKUP(AN31,'シフト記号表（勤務時間帯）'!$C$6:$K$35,9,FALSE))</f>
        <v/>
      </c>
      <c r="AO32" s="137" t="str">
        <f>IF(AO31="","",VLOOKUP(AO31,'シフト記号表（勤務時間帯）'!$C$6:$K$35,9,FALSE))</f>
        <v/>
      </c>
      <c r="AP32" s="137" t="str">
        <f>IF(AP31="","",VLOOKUP(AP31,'シフト記号表（勤務時間帯）'!$C$6:$K$35,9,FALSE))</f>
        <v/>
      </c>
      <c r="AQ32" s="137" t="str">
        <f>IF(AQ31="","",VLOOKUP(AQ31,'シフト記号表（勤務時間帯）'!$C$6:$K$35,9,FALSE))</f>
        <v/>
      </c>
      <c r="AR32" s="137" t="str">
        <f>IF(AR31="","",VLOOKUP(AR31,'シフト記号表（勤務時間帯）'!$C$6:$K$35,9,FALSE))</f>
        <v/>
      </c>
      <c r="AS32" s="137" t="str">
        <f>IF(AS31="","",VLOOKUP(AS31,'シフト記号表（勤務時間帯）'!$C$6:$K$35,9,FALSE))</f>
        <v/>
      </c>
      <c r="AT32" s="138" t="str">
        <f>IF(AT31="","",VLOOKUP(AT31,'シフト記号表（勤務時間帯）'!$C$6:$K$35,9,FALSE))</f>
        <v/>
      </c>
      <c r="AU32" s="136" t="str">
        <f>IF(AU31="","",VLOOKUP(AU31,'シフト記号表（勤務時間帯）'!$C$6:$K$35,9,FALSE))</f>
        <v/>
      </c>
      <c r="AV32" s="137" t="str">
        <f>IF(AV31="","",VLOOKUP(AV31,'シフト記号表（勤務時間帯）'!$C$6:$K$35,9,FALSE))</f>
        <v/>
      </c>
      <c r="AW32" s="137" t="str">
        <f>IF(AW31="","",VLOOKUP(AW31,'シフト記号表（勤務時間帯）'!$C$6:$K$35,9,FALSE))</f>
        <v/>
      </c>
      <c r="AX32" s="862">
        <f>IF($BB$3="４週",SUM(S32:AT32),IF($BB$3="暦月",SUM(S32:AW32),""))</f>
        <v>0</v>
      </c>
      <c r="AY32" s="863"/>
      <c r="AZ32" s="864">
        <f>IF($BB$3="４週",AX32/4,IF($BB$3="暦月",'地密通所（100名）'!AX32/('地密通所（100名）'!$BB$8/7),""))</f>
        <v>0</v>
      </c>
      <c r="BA32" s="865"/>
      <c r="BB32" s="889"/>
      <c r="BC32" s="890"/>
      <c r="BD32" s="890"/>
      <c r="BE32" s="890"/>
      <c r="BF32" s="891"/>
    </row>
    <row r="33" spans="2:58" ht="20.25" customHeight="1">
      <c r="B33" s="1036"/>
      <c r="C33" s="906"/>
      <c r="D33" s="907"/>
      <c r="E33" s="908"/>
      <c r="F33" s="135">
        <f>C31</f>
        <v>0</v>
      </c>
      <c r="G33" s="821"/>
      <c r="H33" s="825"/>
      <c r="I33" s="823"/>
      <c r="J33" s="823"/>
      <c r="K33" s="824"/>
      <c r="L33" s="832"/>
      <c r="M33" s="833"/>
      <c r="N33" s="833"/>
      <c r="O33" s="834"/>
      <c r="P33" s="895" t="s">
        <v>152</v>
      </c>
      <c r="Q33" s="896"/>
      <c r="R33" s="897"/>
      <c r="S33" s="140" t="str">
        <f>IF(S31="","",VLOOKUP(S31,'シフト記号表（勤務時間帯）'!$C$6:$U$35,19,FALSE))</f>
        <v/>
      </c>
      <c r="T33" s="141" t="str">
        <f>IF(T31="","",VLOOKUP(T31,'シフト記号表（勤務時間帯）'!$C$6:$U$35,19,FALSE))</f>
        <v/>
      </c>
      <c r="U33" s="141" t="str">
        <f>IF(U31="","",VLOOKUP(U31,'シフト記号表（勤務時間帯）'!$C$6:$U$35,19,FALSE))</f>
        <v/>
      </c>
      <c r="V33" s="141" t="str">
        <f>IF(V31="","",VLOOKUP(V31,'シフト記号表（勤務時間帯）'!$C$6:$U$35,19,FALSE))</f>
        <v/>
      </c>
      <c r="W33" s="141" t="str">
        <f>IF(W31="","",VLOOKUP(W31,'シフト記号表（勤務時間帯）'!$C$6:$U$35,19,FALSE))</f>
        <v/>
      </c>
      <c r="X33" s="141" t="str">
        <f>IF(X31="","",VLOOKUP(X31,'シフト記号表（勤務時間帯）'!$C$6:$U$35,19,FALSE))</f>
        <v/>
      </c>
      <c r="Y33" s="142" t="str">
        <f>IF(Y31="","",VLOOKUP(Y31,'シフト記号表（勤務時間帯）'!$C$6:$U$35,19,FALSE))</f>
        <v/>
      </c>
      <c r="Z33" s="140" t="str">
        <f>IF(Z31="","",VLOOKUP(Z31,'シフト記号表（勤務時間帯）'!$C$6:$U$35,19,FALSE))</f>
        <v/>
      </c>
      <c r="AA33" s="141" t="str">
        <f>IF(AA31="","",VLOOKUP(AA31,'シフト記号表（勤務時間帯）'!$C$6:$U$35,19,FALSE))</f>
        <v/>
      </c>
      <c r="AB33" s="141" t="str">
        <f>IF(AB31="","",VLOOKUP(AB31,'シフト記号表（勤務時間帯）'!$C$6:$U$35,19,FALSE))</f>
        <v/>
      </c>
      <c r="AC33" s="141" t="str">
        <f>IF(AC31="","",VLOOKUP(AC31,'シフト記号表（勤務時間帯）'!$C$6:$U$35,19,FALSE))</f>
        <v/>
      </c>
      <c r="AD33" s="141" t="str">
        <f>IF(AD31="","",VLOOKUP(AD31,'シフト記号表（勤務時間帯）'!$C$6:$U$35,19,FALSE))</f>
        <v/>
      </c>
      <c r="AE33" s="141" t="str">
        <f>IF(AE31="","",VLOOKUP(AE31,'シフト記号表（勤務時間帯）'!$C$6:$U$35,19,FALSE))</f>
        <v/>
      </c>
      <c r="AF33" s="142" t="str">
        <f>IF(AF31="","",VLOOKUP(AF31,'シフト記号表（勤務時間帯）'!$C$6:$U$35,19,FALSE))</f>
        <v/>
      </c>
      <c r="AG33" s="140" t="str">
        <f>IF(AG31="","",VLOOKUP(AG31,'シフト記号表（勤務時間帯）'!$C$6:$U$35,19,FALSE))</f>
        <v/>
      </c>
      <c r="AH33" s="141" t="str">
        <f>IF(AH31="","",VLOOKUP(AH31,'シフト記号表（勤務時間帯）'!$C$6:$U$35,19,FALSE))</f>
        <v/>
      </c>
      <c r="AI33" s="141" t="str">
        <f>IF(AI31="","",VLOOKUP(AI31,'シフト記号表（勤務時間帯）'!$C$6:$U$35,19,FALSE))</f>
        <v/>
      </c>
      <c r="AJ33" s="141" t="str">
        <f>IF(AJ31="","",VLOOKUP(AJ31,'シフト記号表（勤務時間帯）'!$C$6:$U$35,19,FALSE))</f>
        <v/>
      </c>
      <c r="AK33" s="141" t="str">
        <f>IF(AK31="","",VLOOKUP(AK31,'シフト記号表（勤務時間帯）'!$C$6:$U$35,19,FALSE))</f>
        <v/>
      </c>
      <c r="AL33" s="141" t="str">
        <f>IF(AL31="","",VLOOKUP(AL31,'シフト記号表（勤務時間帯）'!$C$6:$U$35,19,FALSE))</f>
        <v/>
      </c>
      <c r="AM33" s="142" t="str">
        <f>IF(AM31="","",VLOOKUP(AM31,'シフト記号表（勤務時間帯）'!$C$6:$U$35,19,FALSE))</f>
        <v/>
      </c>
      <c r="AN33" s="140" t="str">
        <f>IF(AN31="","",VLOOKUP(AN31,'シフト記号表（勤務時間帯）'!$C$6:$U$35,19,FALSE))</f>
        <v/>
      </c>
      <c r="AO33" s="141" t="str">
        <f>IF(AO31="","",VLOOKUP(AO31,'シフト記号表（勤務時間帯）'!$C$6:$U$35,19,FALSE))</f>
        <v/>
      </c>
      <c r="AP33" s="141" t="str">
        <f>IF(AP31="","",VLOOKUP(AP31,'シフト記号表（勤務時間帯）'!$C$6:$U$35,19,FALSE))</f>
        <v/>
      </c>
      <c r="AQ33" s="141" t="str">
        <f>IF(AQ31="","",VLOOKUP(AQ31,'シフト記号表（勤務時間帯）'!$C$6:$U$35,19,FALSE))</f>
        <v/>
      </c>
      <c r="AR33" s="141" t="str">
        <f>IF(AR31="","",VLOOKUP(AR31,'シフト記号表（勤務時間帯）'!$C$6:$U$35,19,FALSE))</f>
        <v/>
      </c>
      <c r="AS33" s="141" t="str">
        <f>IF(AS31="","",VLOOKUP(AS31,'シフト記号表（勤務時間帯）'!$C$6:$U$35,19,FALSE))</f>
        <v/>
      </c>
      <c r="AT33" s="142" t="str">
        <f>IF(AT31="","",VLOOKUP(AT31,'シフト記号表（勤務時間帯）'!$C$6:$U$35,19,FALSE))</f>
        <v/>
      </c>
      <c r="AU33" s="140" t="str">
        <f>IF(AU31="","",VLOOKUP(AU31,'シフト記号表（勤務時間帯）'!$C$6:$U$35,19,FALSE))</f>
        <v/>
      </c>
      <c r="AV33" s="141" t="str">
        <f>IF(AV31="","",VLOOKUP(AV31,'シフト記号表（勤務時間帯）'!$C$6:$U$35,19,FALSE))</f>
        <v/>
      </c>
      <c r="AW33" s="141" t="str">
        <f>IF(AW31="","",VLOOKUP(AW31,'シフト記号表（勤務時間帯）'!$C$6:$U$35,19,FALSE))</f>
        <v/>
      </c>
      <c r="AX33" s="869">
        <f>IF($BB$3="４週",SUM(S33:AT33),IF($BB$3="暦月",SUM(S33:AW33),""))</f>
        <v>0</v>
      </c>
      <c r="AY33" s="870"/>
      <c r="AZ33" s="871">
        <f>IF($BB$3="４週",AX33/4,IF($BB$3="暦月",'地密通所（100名）'!AX33/('地密通所（100名）'!$BB$8/7),""))</f>
        <v>0</v>
      </c>
      <c r="BA33" s="872"/>
      <c r="BB33" s="892"/>
      <c r="BC33" s="893"/>
      <c r="BD33" s="893"/>
      <c r="BE33" s="893"/>
      <c r="BF33" s="894"/>
    </row>
    <row r="34" spans="2:58" ht="20.25" customHeight="1">
      <c r="B34" s="1036">
        <f>B31+1</f>
        <v>5</v>
      </c>
      <c r="C34" s="900"/>
      <c r="D34" s="901"/>
      <c r="E34" s="902"/>
      <c r="F34" s="143"/>
      <c r="G34" s="819"/>
      <c r="H34" s="822"/>
      <c r="I34" s="823"/>
      <c r="J34" s="823"/>
      <c r="K34" s="824"/>
      <c r="L34" s="826"/>
      <c r="M34" s="827"/>
      <c r="N34" s="827"/>
      <c r="O34" s="828"/>
      <c r="P34" s="835" t="s">
        <v>148</v>
      </c>
      <c r="Q34" s="836"/>
      <c r="R34" s="837"/>
      <c r="S34" s="211"/>
      <c r="T34" s="212"/>
      <c r="U34" s="212"/>
      <c r="V34" s="212"/>
      <c r="W34" s="212"/>
      <c r="X34" s="212"/>
      <c r="Y34" s="213"/>
      <c r="Z34" s="211"/>
      <c r="AA34" s="212"/>
      <c r="AB34" s="212"/>
      <c r="AC34" s="212"/>
      <c r="AD34" s="212"/>
      <c r="AE34" s="212"/>
      <c r="AF34" s="213"/>
      <c r="AG34" s="211"/>
      <c r="AH34" s="212"/>
      <c r="AI34" s="212"/>
      <c r="AJ34" s="212"/>
      <c r="AK34" s="212"/>
      <c r="AL34" s="212"/>
      <c r="AM34" s="213"/>
      <c r="AN34" s="211"/>
      <c r="AO34" s="212"/>
      <c r="AP34" s="212"/>
      <c r="AQ34" s="212"/>
      <c r="AR34" s="212"/>
      <c r="AS34" s="212"/>
      <c r="AT34" s="213"/>
      <c r="AU34" s="211"/>
      <c r="AV34" s="212"/>
      <c r="AW34" s="212"/>
      <c r="AX34" s="1039"/>
      <c r="AY34" s="1040"/>
      <c r="AZ34" s="1041"/>
      <c r="BA34" s="1042"/>
      <c r="BB34" s="886"/>
      <c r="BC34" s="887"/>
      <c r="BD34" s="887"/>
      <c r="BE34" s="887"/>
      <c r="BF34" s="888"/>
    </row>
    <row r="35" spans="2:58" ht="20.25" customHeight="1">
      <c r="B35" s="1036"/>
      <c r="C35" s="903"/>
      <c r="D35" s="904"/>
      <c r="E35" s="905"/>
      <c r="F35" s="135"/>
      <c r="G35" s="820"/>
      <c r="H35" s="825"/>
      <c r="I35" s="823"/>
      <c r="J35" s="823"/>
      <c r="K35" s="824"/>
      <c r="L35" s="829"/>
      <c r="M35" s="830"/>
      <c r="N35" s="830"/>
      <c r="O35" s="831"/>
      <c r="P35" s="859" t="s">
        <v>151</v>
      </c>
      <c r="Q35" s="860"/>
      <c r="R35" s="861"/>
      <c r="S35" s="136" t="str">
        <f>IF(S34="","",VLOOKUP(S34,'シフト記号表（勤務時間帯）'!$C$6:$K$35,9,FALSE))</f>
        <v/>
      </c>
      <c r="T35" s="137" t="str">
        <f>IF(T34="","",VLOOKUP(T34,'シフト記号表（勤務時間帯）'!$C$6:$K$35,9,FALSE))</f>
        <v/>
      </c>
      <c r="U35" s="137" t="str">
        <f>IF(U34="","",VLOOKUP(U34,'シフト記号表（勤務時間帯）'!$C$6:$K$35,9,FALSE))</f>
        <v/>
      </c>
      <c r="V35" s="137" t="str">
        <f>IF(V34="","",VLOOKUP(V34,'シフト記号表（勤務時間帯）'!$C$6:$K$35,9,FALSE))</f>
        <v/>
      </c>
      <c r="W35" s="137" t="str">
        <f>IF(W34="","",VLOOKUP(W34,'シフト記号表（勤務時間帯）'!$C$6:$K$35,9,FALSE))</f>
        <v/>
      </c>
      <c r="X35" s="137" t="str">
        <f>IF(X34="","",VLOOKUP(X34,'シフト記号表（勤務時間帯）'!$C$6:$K$35,9,FALSE))</f>
        <v/>
      </c>
      <c r="Y35" s="138" t="str">
        <f>IF(Y34="","",VLOOKUP(Y34,'シフト記号表（勤務時間帯）'!$C$6:$K$35,9,FALSE))</f>
        <v/>
      </c>
      <c r="Z35" s="136" t="str">
        <f>IF(Z34="","",VLOOKUP(Z34,'シフト記号表（勤務時間帯）'!$C$6:$K$35,9,FALSE))</f>
        <v/>
      </c>
      <c r="AA35" s="137" t="str">
        <f>IF(AA34="","",VLOOKUP(AA34,'シフト記号表（勤務時間帯）'!$C$6:$K$35,9,FALSE))</f>
        <v/>
      </c>
      <c r="AB35" s="137" t="str">
        <f>IF(AB34="","",VLOOKUP(AB34,'シフト記号表（勤務時間帯）'!$C$6:$K$35,9,FALSE))</f>
        <v/>
      </c>
      <c r="AC35" s="137" t="str">
        <f>IF(AC34="","",VLOOKUP(AC34,'シフト記号表（勤務時間帯）'!$C$6:$K$35,9,FALSE))</f>
        <v/>
      </c>
      <c r="AD35" s="137" t="str">
        <f>IF(AD34="","",VLOOKUP(AD34,'シフト記号表（勤務時間帯）'!$C$6:$K$35,9,FALSE))</f>
        <v/>
      </c>
      <c r="AE35" s="137" t="str">
        <f>IF(AE34="","",VLOOKUP(AE34,'シフト記号表（勤務時間帯）'!$C$6:$K$35,9,FALSE))</f>
        <v/>
      </c>
      <c r="AF35" s="138" t="str">
        <f>IF(AF34="","",VLOOKUP(AF34,'シフト記号表（勤務時間帯）'!$C$6:$K$35,9,FALSE))</f>
        <v/>
      </c>
      <c r="AG35" s="136" t="str">
        <f>IF(AG34="","",VLOOKUP(AG34,'シフト記号表（勤務時間帯）'!$C$6:$K$35,9,FALSE))</f>
        <v/>
      </c>
      <c r="AH35" s="137" t="str">
        <f>IF(AH34="","",VLOOKUP(AH34,'シフト記号表（勤務時間帯）'!$C$6:$K$35,9,FALSE))</f>
        <v/>
      </c>
      <c r="AI35" s="137" t="str">
        <f>IF(AI34="","",VLOOKUP(AI34,'シフト記号表（勤務時間帯）'!$C$6:$K$35,9,FALSE))</f>
        <v/>
      </c>
      <c r="AJ35" s="137" t="str">
        <f>IF(AJ34="","",VLOOKUP(AJ34,'シフト記号表（勤務時間帯）'!$C$6:$K$35,9,FALSE))</f>
        <v/>
      </c>
      <c r="AK35" s="137" t="str">
        <f>IF(AK34="","",VLOOKUP(AK34,'シフト記号表（勤務時間帯）'!$C$6:$K$35,9,FALSE))</f>
        <v/>
      </c>
      <c r="AL35" s="137" t="str">
        <f>IF(AL34="","",VLOOKUP(AL34,'シフト記号表（勤務時間帯）'!$C$6:$K$35,9,FALSE))</f>
        <v/>
      </c>
      <c r="AM35" s="138" t="str">
        <f>IF(AM34="","",VLOOKUP(AM34,'シフト記号表（勤務時間帯）'!$C$6:$K$35,9,FALSE))</f>
        <v/>
      </c>
      <c r="AN35" s="136" t="str">
        <f>IF(AN34="","",VLOOKUP(AN34,'シフト記号表（勤務時間帯）'!$C$6:$K$35,9,FALSE))</f>
        <v/>
      </c>
      <c r="AO35" s="137" t="str">
        <f>IF(AO34="","",VLOOKUP(AO34,'シフト記号表（勤務時間帯）'!$C$6:$K$35,9,FALSE))</f>
        <v/>
      </c>
      <c r="AP35" s="137" t="str">
        <f>IF(AP34="","",VLOOKUP(AP34,'シフト記号表（勤務時間帯）'!$C$6:$K$35,9,FALSE))</f>
        <v/>
      </c>
      <c r="AQ35" s="137" t="str">
        <f>IF(AQ34="","",VLOOKUP(AQ34,'シフト記号表（勤務時間帯）'!$C$6:$K$35,9,FALSE))</f>
        <v/>
      </c>
      <c r="AR35" s="137" t="str">
        <f>IF(AR34="","",VLOOKUP(AR34,'シフト記号表（勤務時間帯）'!$C$6:$K$35,9,FALSE))</f>
        <v/>
      </c>
      <c r="AS35" s="137" t="str">
        <f>IF(AS34="","",VLOOKUP(AS34,'シフト記号表（勤務時間帯）'!$C$6:$K$35,9,FALSE))</f>
        <v/>
      </c>
      <c r="AT35" s="138" t="str">
        <f>IF(AT34="","",VLOOKUP(AT34,'シフト記号表（勤務時間帯）'!$C$6:$K$35,9,FALSE))</f>
        <v/>
      </c>
      <c r="AU35" s="136" t="str">
        <f>IF(AU34="","",VLOOKUP(AU34,'シフト記号表（勤務時間帯）'!$C$6:$K$35,9,FALSE))</f>
        <v/>
      </c>
      <c r="AV35" s="137" t="str">
        <f>IF(AV34="","",VLOOKUP(AV34,'シフト記号表（勤務時間帯）'!$C$6:$K$35,9,FALSE))</f>
        <v/>
      </c>
      <c r="AW35" s="137" t="str">
        <f>IF(AW34="","",VLOOKUP(AW34,'シフト記号表（勤務時間帯）'!$C$6:$K$35,9,FALSE))</f>
        <v/>
      </c>
      <c r="AX35" s="862">
        <f>IF($BB$3="４週",SUM(S35:AT35),IF($BB$3="暦月",SUM(S35:AW35),""))</f>
        <v>0</v>
      </c>
      <c r="AY35" s="863"/>
      <c r="AZ35" s="864">
        <f>IF($BB$3="４週",AX35/4,IF($BB$3="暦月",'地密通所（100名）'!AX35/('地密通所（100名）'!$BB$8/7),""))</f>
        <v>0</v>
      </c>
      <c r="BA35" s="865"/>
      <c r="BB35" s="889"/>
      <c r="BC35" s="890"/>
      <c r="BD35" s="890"/>
      <c r="BE35" s="890"/>
      <c r="BF35" s="891"/>
    </row>
    <row r="36" spans="2:58" ht="20.25" customHeight="1">
      <c r="B36" s="1036"/>
      <c r="C36" s="906"/>
      <c r="D36" s="907"/>
      <c r="E36" s="908"/>
      <c r="F36" s="135">
        <f>C34</f>
        <v>0</v>
      </c>
      <c r="G36" s="821"/>
      <c r="H36" s="825"/>
      <c r="I36" s="823"/>
      <c r="J36" s="823"/>
      <c r="K36" s="824"/>
      <c r="L36" s="832"/>
      <c r="M36" s="833"/>
      <c r="N36" s="833"/>
      <c r="O36" s="834"/>
      <c r="P36" s="895" t="s">
        <v>152</v>
      </c>
      <c r="Q36" s="896"/>
      <c r="R36" s="897"/>
      <c r="S36" s="140" t="str">
        <f>IF(S34="","",VLOOKUP(S34,'シフト記号表（勤務時間帯）'!$C$6:$U$35,19,FALSE))</f>
        <v/>
      </c>
      <c r="T36" s="141" t="str">
        <f>IF(T34="","",VLOOKUP(T34,'シフト記号表（勤務時間帯）'!$C$6:$U$35,19,FALSE))</f>
        <v/>
      </c>
      <c r="U36" s="141" t="str">
        <f>IF(U34="","",VLOOKUP(U34,'シフト記号表（勤務時間帯）'!$C$6:$U$35,19,FALSE))</f>
        <v/>
      </c>
      <c r="V36" s="141" t="str">
        <f>IF(V34="","",VLOOKUP(V34,'シフト記号表（勤務時間帯）'!$C$6:$U$35,19,FALSE))</f>
        <v/>
      </c>
      <c r="W36" s="141" t="str">
        <f>IF(W34="","",VLOOKUP(W34,'シフト記号表（勤務時間帯）'!$C$6:$U$35,19,FALSE))</f>
        <v/>
      </c>
      <c r="X36" s="141" t="str">
        <f>IF(X34="","",VLOOKUP(X34,'シフト記号表（勤務時間帯）'!$C$6:$U$35,19,FALSE))</f>
        <v/>
      </c>
      <c r="Y36" s="142" t="str">
        <f>IF(Y34="","",VLOOKUP(Y34,'シフト記号表（勤務時間帯）'!$C$6:$U$35,19,FALSE))</f>
        <v/>
      </c>
      <c r="Z36" s="140" t="str">
        <f>IF(Z34="","",VLOOKUP(Z34,'シフト記号表（勤務時間帯）'!$C$6:$U$35,19,FALSE))</f>
        <v/>
      </c>
      <c r="AA36" s="141" t="str">
        <f>IF(AA34="","",VLOOKUP(AA34,'シフト記号表（勤務時間帯）'!$C$6:$U$35,19,FALSE))</f>
        <v/>
      </c>
      <c r="AB36" s="141" t="str">
        <f>IF(AB34="","",VLOOKUP(AB34,'シフト記号表（勤務時間帯）'!$C$6:$U$35,19,FALSE))</f>
        <v/>
      </c>
      <c r="AC36" s="141" t="str">
        <f>IF(AC34="","",VLOOKUP(AC34,'シフト記号表（勤務時間帯）'!$C$6:$U$35,19,FALSE))</f>
        <v/>
      </c>
      <c r="AD36" s="141" t="str">
        <f>IF(AD34="","",VLOOKUP(AD34,'シフト記号表（勤務時間帯）'!$C$6:$U$35,19,FALSE))</f>
        <v/>
      </c>
      <c r="AE36" s="141" t="str">
        <f>IF(AE34="","",VLOOKUP(AE34,'シフト記号表（勤務時間帯）'!$C$6:$U$35,19,FALSE))</f>
        <v/>
      </c>
      <c r="AF36" s="142" t="str">
        <f>IF(AF34="","",VLOOKUP(AF34,'シフト記号表（勤務時間帯）'!$C$6:$U$35,19,FALSE))</f>
        <v/>
      </c>
      <c r="AG36" s="140" t="str">
        <f>IF(AG34="","",VLOOKUP(AG34,'シフト記号表（勤務時間帯）'!$C$6:$U$35,19,FALSE))</f>
        <v/>
      </c>
      <c r="AH36" s="141" t="str">
        <f>IF(AH34="","",VLOOKUP(AH34,'シフト記号表（勤務時間帯）'!$C$6:$U$35,19,FALSE))</f>
        <v/>
      </c>
      <c r="AI36" s="141" t="str">
        <f>IF(AI34="","",VLOOKUP(AI34,'シフト記号表（勤務時間帯）'!$C$6:$U$35,19,FALSE))</f>
        <v/>
      </c>
      <c r="AJ36" s="141" t="str">
        <f>IF(AJ34="","",VLOOKUP(AJ34,'シフト記号表（勤務時間帯）'!$C$6:$U$35,19,FALSE))</f>
        <v/>
      </c>
      <c r="AK36" s="141" t="str">
        <f>IF(AK34="","",VLOOKUP(AK34,'シフト記号表（勤務時間帯）'!$C$6:$U$35,19,FALSE))</f>
        <v/>
      </c>
      <c r="AL36" s="141" t="str">
        <f>IF(AL34="","",VLOOKUP(AL34,'シフト記号表（勤務時間帯）'!$C$6:$U$35,19,FALSE))</f>
        <v/>
      </c>
      <c r="AM36" s="142" t="str">
        <f>IF(AM34="","",VLOOKUP(AM34,'シフト記号表（勤務時間帯）'!$C$6:$U$35,19,FALSE))</f>
        <v/>
      </c>
      <c r="AN36" s="140" t="str">
        <f>IF(AN34="","",VLOOKUP(AN34,'シフト記号表（勤務時間帯）'!$C$6:$U$35,19,FALSE))</f>
        <v/>
      </c>
      <c r="AO36" s="141" t="str">
        <f>IF(AO34="","",VLOOKUP(AO34,'シフト記号表（勤務時間帯）'!$C$6:$U$35,19,FALSE))</f>
        <v/>
      </c>
      <c r="AP36" s="141" t="str">
        <f>IF(AP34="","",VLOOKUP(AP34,'シフト記号表（勤務時間帯）'!$C$6:$U$35,19,FALSE))</f>
        <v/>
      </c>
      <c r="AQ36" s="141" t="str">
        <f>IF(AQ34="","",VLOOKUP(AQ34,'シフト記号表（勤務時間帯）'!$C$6:$U$35,19,FALSE))</f>
        <v/>
      </c>
      <c r="AR36" s="141" t="str">
        <f>IF(AR34="","",VLOOKUP(AR34,'シフト記号表（勤務時間帯）'!$C$6:$U$35,19,FALSE))</f>
        <v/>
      </c>
      <c r="AS36" s="141" t="str">
        <f>IF(AS34="","",VLOOKUP(AS34,'シフト記号表（勤務時間帯）'!$C$6:$U$35,19,FALSE))</f>
        <v/>
      </c>
      <c r="AT36" s="142" t="str">
        <f>IF(AT34="","",VLOOKUP(AT34,'シフト記号表（勤務時間帯）'!$C$6:$U$35,19,FALSE))</f>
        <v/>
      </c>
      <c r="AU36" s="140" t="str">
        <f>IF(AU34="","",VLOOKUP(AU34,'シフト記号表（勤務時間帯）'!$C$6:$U$35,19,FALSE))</f>
        <v/>
      </c>
      <c r="AV36" s="141" t="str">
        <f>IF(AV34="","",VLOOKUP(AV34,'シフト記号表（勤務時間帯）'!$C$6:$U$35,19,FALSE))</f>
        <v/>
      </c>
      <c r="AW36" s="141" t="str">
        <f>IF(AW34="","",VLOOKUP(AW34,'シフト記号表（勤務時間帯）'!$C$6:$U$35,19,FALSE))</f>
        <v/>
      </c>
      <c r="AX36" s="869">
        <f>IF($BB$3="４週",SUM(S36:AT36),IF($BB$3="暦月",SUM(S36:AW36),""))</f>
        <v>0</v>
      </c>
      <c r="AY36" s="870"/>
      <c r="AZ36" s="871">
        <f>IF($BB$3="４週",AX36/4,IF($BB$3="暦月",'地密通所（100名）'!AX36/('地密通所（100名）'!$BB$8/7),""))</f>
        <v>0</v>
      </c>
      <c r="BA36" s="872"/>
      <c r="BB36" s="892"/>
      <c r="BC36" s="893"/>
      <c r="BD36" s="893"/>
      <c r="BE36" s="893"/>
      <c r="BF36" s="894"/>
    </row>
    <row r="37" spans="2:58" ht="20.25" customHeight="1">
      <c r="B37" s="1036">
        <f>B34+1</f>
        <v>6</v>
      </c>
      <c r="C37" s="900"/>
      <c r="D37" s="901"/>
      <c r="E37" s="902"/>
      <c r="F37" s="143"/>
      <c r="G37" s="819"/>
      <c r="H37" s="822"/>
      <c r="I37" s="823"/>
      <c r="J37" s="823"/>
      <c r="K37" s="824"/>
      <c r="L37" s="826"/>
      <c r="M37" s="827"/>
      <c r="N37" s="827"/>
      <c r="O37" s="828"/>
      <c r="P37" s="835" t="s">
        <v>148</v>
      </c>
      <c r="Q37" s="836"/>
      <c r="R37" s="837"/>
      <c r="S37" s="211"/>
      <c r="T37" s="212"/>
      <c r="U37" s="212"/>
      <c r="V37" s="212"/>
      <c r="W37" s="212"/>
      <c r="X37" s="212"/>
      <c r="Y37" s="213"/>
      <c r="Z37" s="211"/>
      <c r="AA37" s="212"/>
      <c r="AB37" s="212"/>
      <c r="AC37" s="212"/>
      <c r="AD37" s="212"/>
      <c r="AE37" s="212"/>
      <c r="AF37" s="213"/>
      <c r="AG37" s="211"/>
      <c r="AH37" s="212"/>
      <c r="AI37" s="212"/>
      <c r="AJ37" s="212"/>
      <c r="AK37" s="212"/>
      <c r="AL37" s="212"/>
      <c r="AM37" s="213"/>
      <c r="AN37" s="211"/>
      <c r="AO37" s="212"/>
      <c r="AP37" s="212"/>
      <c r="AQ37" s="212"/>
      <c r="AR37" s="212"/>
      <c r="AS37" s="212"/>
      <c r="AT37" s="213"/>
      <c r="AU37" s="211"/>
      <c r="AV37" s="212"/>
      <c r="AW37" s="212"/>
      <c r="AX37" s="1039"/>
      <c r="AY37" s="1040"/>
      <c r="AZ37" s="1041"/>
      <c r="BA37" s="1042"/>
      <c r="BB37" s="886"/>
      <c r="BC37" s="887"/>
      <c r="BD37" s="887"/>
      <c r="BE37" s="887"/>
      <c r="BF37" s="888"/>
    </row>
    <row r="38" spans="2:58" ht="20.25" customHeight="1">
      <c r="B38" s="1036"/>
      <c r="C38" s="903"/>
      <c r="D38" s="904"/>
      <c r="E38" s="905"/>
      <c r="F38" s="135"/>
      <c r="G38" s="820"/>
      <c r="H38" s="825"/>
      <c r="I38" s="823"/>
      <c r="J38" s="823"/>
      <c r="K38" s="824"/>
      <c r="L38" s="829"/>
      <c r="M38" s="830"/>
      <c r="N38" s="830"/>
      <c r="O38" s="831"/>
      <c r="P38" s="859" t="s">
        <v>151</v>
      </c>
      <c r="Q38" s="860"/>
      <c r="R38" s="861"/>
      <c r="S38" s="136" t="str">
        <f>IF(S37="","",VLOOKUP(S37,'シフト記号表（勤務時間帯）'!$C$6:$K$35,9,FALSE))</f>
        <v/>
      </c>
      <c r="T38" s="137" t="str">
        <f>IF(T37="","",VLOOKUP(T37,'シフト記号表（勤務時間帯）'!$C$6:$K$35,9,FALSE))</f>
        <v/>
      </c>
      <c r="U38" s="137" t="str">
        <f>IF(U37="","",VLOOKUP(U37,'シフト記号表（勤務時間帯）'!$C$6:$K$35,9,FALSE))</f>
        <v/>
      </c>
      <c r="V38" s="137" t="str">
        <f>IF(V37="","",VLOOKUP(V37,'シフト記号表（勤務時間帯）'!$C$6:$K$35,9,FALSE))</f>
        <v/>
      </c>
      <c r="W38" s="137" t="str">
        <f>IF(W37="","",VLOOKUP(W37,'シフト記号表（勤務時間帯）'!$C$6:$K$35,9,FALSE))</f>
        <v/>
      </c>
      <c r="X38" s="137" t="str">
        <f>IF(X37="","",VLOOKUP(X37,'シフト記号表（勤務時間帯）'!$C$6:$K$35,9,FALSE))</f>
        <v/>
      </c>
      <c r="Y38" s="138" t="str">
        <f>IF(Y37="","",VLOOKUP(Y37,'シフト記号表（勤務時間帯）'!$C$6:$K$35,9,FALSE))</f>
        <v/>
      </c>
      <c r="Z38" s="136" t="str">
        <f>IF(Z37="","",VLOOKUP(Z37,'シフト記号表（勤務時間帯）'!$C$6:$K$35,9,FALSE))</f>
        <v/>
      </c>
      <c r="AA38" s="137" t="str">
        <f>IF(AA37="","",VLOOKUP(AA37,'シフト記号表（勤務時間帯）'!$C$6:$K$35,9,FALSE))</f>
        <v/>
      </c>
      <c r="AB38" s="137" t="str">
        <f>IF(AB37="","",VLOOKUP(AB37,'シフト記号表（勤務時間帯）'!$C$6:$K$35,9,FALSE))</f>
        <v/>
      </c>
      <c r="AC38" s="137" t="str">
        <f>IF(AC37="","",VLOOKUP(AC37,'シフト記号表（勤務時間帯）'!$C$6:$K$35,9,FALSE))</f>
        <v/>
      </c>
      <c r="AD38" s="137" t="str">
        <f>IF(AD37="","",VLOOKUP(AD37,'シフト記号表（勤務時間帯）'!$C$6:$K$35,9,FALSE))</f>
        <v/>
      </c>
      <c r="AE38" s="137" t="str">
        <f>IF(AE37="","",VLOOKUP(AE37,'シフト記号表（勤務時間帯）'!$C$6:$K$35,9,FALSE))</f>
        <v/>
      </c>
      <c r="AF38" s="138" t="str">
        <f>IF(AF37="","",VLOOKUP(AF37,'シフト記号表（勤務時間帯）'!$C$6:$K$35,9,FALSE))</f>
        <v/>
      </c>
      <c r="AG38" s="136" t="str">
        <f>IF(AG37="","",VLOOKUP(AG37,'シフト記号表（勤務時間帯）'!$C$6:$K$35,9,FALSE))</f>
        <v/>
      </c>
      <c r="AH38" s="137" t="str">
        <f>IF(AH37="","",VLOOKUP(AH37,'シフト記号表（勤務時間帯）'!$C$6:$K$35,9,FALSE))</f>
        <v/>
      </c>
      <c r="AI38" s="137" t="str">
        <f>IF(AI37="","",VLOOKUP(AI37,'シフト記号表（勤務時間帯）'!$C$6:$K$35,9,FALSE))</f>
        <v/>
      </c>
      <c r="AJ38" s="137" t="str">
        <f>IF(AJ37="","",VLOOKUP(AJ37,'シフト記号表（勤務時間帯）'!$C$6:$K$35,9,FALSE))</f>
        <v/>
      </c>
      <c r="AK38" s="137" t="str">
        <f>IF(AK37="","",VLOOKUP(AK37,'シフト記号表（勤務時間帯）'!$C$6:$K$35,9,FALSE))</f>
        <v/>
      </c>
      <c r="AL38" s="137" t="str">
        <f>IF(AL37="","",VLOOKUP(AL37,'シフト記号表（勤務時間帯）'!$C$6:$K$35,9,FALSE))</f>
        <v/>
      </c>
      <c r="AM38" s="138" t="str">
        <f>IF(AM37="","",VLOOKUP(AM37,'シフト記号表（勤務時間帯）'!$C$6:$K$35,9,FALSE))</f>
        <v/>
      </c>
      <c r="AN38" s="136" t="str">
        <f>IF(AN37="","",VLOOKUP(AN37,'シフト記号表（勤務時間帯）'!$C$6:$K$35,9,FALSE))</f>
        <v/>
      </c>
      <c r="AO38" s="137" t="str">
        <f>IF(AO37="","",VLOOKUP(AO37,'シフト記号表（勤務時間帯）'!$C$6:$K$35,9,FALSE))</f>
        <v/>
      </c>
      <c r="AP38" s="137" t="str">
        <f>IF(AP37="","",VLOOKUP(AP37,'シフト記号表（勤務時間帯）'!$C$6:$K$35,9,FALSE))</f>
        <v/>
      </c>
      <c r="AQ38" s="137" t="str">
        <f>IF(AQ37="","",VLOOKUP(AQ37,'シフト記号表（勤務時間帯）'!$C$6:$K$35,9,FALSE))</f>
        <v/>
      </c>
      <c r="AR38" s="137" t="str">
        <f>IF(AR37="","",VLOOKUP(AR37,'シフト記号表（勤務時間帯）'!$C$6:$K$35,9,FALSE))</f>
        <v/>
      </c>
      <c r="AS38" s="137" t="str">
        <f>IF(AS37="","",VLOOKUP(AS37,'シフト記号表（勤務時間帯）'!$C$6:$K$35,9,FALSE))</f>
        <v/>
      </c>
      <c r="AT38" s="138" t="str">
        <f>IF(AT37="","",VLOOKUP(AT37,'シフト記号表（勤務時間帯）'!$C$6:$K$35,9,FALSE))</f>
        <v/>
      </c>
      <c r="AU38" s="136" t="str">
        <f>IF(AU37="","",VLOOKUP(AU37,'シフト記号表（勤務時間帯）'!$C$6:$K$35,9,FALSE))</f>
        <v/>
      </c>
      <c r="AV38" s="137" t="str">
        <f>IF(AV37="","",VLOOKUP(AV37,'シフト記号表（勤務時間帯）'!$C$6:$K$35,9,FALSE))</f>
        <v/>
      </c>
      <c r="AW38" s="137" t="str">
        <f>IF(AW37="","",VLOOKUP(AW37,'シフト記号表（勤務時間帯）'!$C$6:$K$35,9,FALSE))</f>
        <v/>
      </c>
      <c r="AX38" s="862">
        <f>IF($BB$3="４週",SUM(S38:AT38),IF($BB$3="暦月",SUM(S38:AW38),""))</f>
        <v>0</v>
      </c>
      <c r="AY38" s="863"/>
      <c r="AZ38" s="864">
        <f>IF($BB$3="４週",AX38/4,IF($BB$3="暦月",'地密通所（100名）'!AX38/('地密通所（100名）'!$BB$8/7),""))</f>
        <v>0</v>
      </c>
      <c r="BA38" s="865"/>
      <c r="BB38" s="889"/>
      <c r="BC38" s="890"/>
      <c r="BD38" s="890"/>
      <c r="BE38" s="890"/>
      <c r="BF38" s="891"/>
    </row>
    <row r="39" spans="2:58" ht="20.25" customHeight="1">
      <c r="B39" s="1036"/>
      <c r="C39" s="906"/>
      <c r="D39" s="907"/>
      <c r="E39" s="908"/>
      <c r="F39" s="135">
        <f>C37</f>
        <v>0</v>
      </c>
      <c r="G39" s="821"/>
      <c r="H39" s="825"/>
      <c r="I39" s="823"/>
      <c r="J39" s="823"/>
      <c r="K39" s="824"/>
      <c r="L39" s="832"/>
      <c r="M39" s="833"/>
      <c r="N39" s="833"/>
      <c r="O39" s="834"/>
      <c r="P39" s="895" t="s">
        <v>152</v>
      </c>
      <c r="Q39" s="896"/>
      <c r="R39" s="897"/>
      <c r="S39" s="140" t="str">
        <f>IF(S37="","",VLOOKUP(S37,'シフト記号表（勤務時間帯）'!$C$6:$U$35,19,FALSE))</f>
        <v/>
      </c>
      <c r="T39" s="141" t="str">
        <f>IF(T37="","",VLOOKUP(T37,'シフト記号表（勤務時間帯）'!$C$6:$U$35,19,FALSE))</f>
        <v/>
      </c>
      <c r="U39" s="141" t="str">
        <f>IF(U37="","",VLOOKUP(U37,'シフト記号表（勤務時間帯）'!$C$6:$U$35,19,FALSE))</f>
        <v/>
      </c>
      <c r="V39" s="141" t="str">
        <f>IF(V37="","",VLOOKUP(V37,'シフト記号表（勤務時間帯）'!$C$6:$U$35,19,FALSE))</f>
        <v/>
      </c>
      <c r="W39" s="141" t="str">
        <f>IF(W37="","",VLOOKUP(W37,'シフト記号表（勤務時間帯）'!$C$6:$U$35,19,FALSE))</f>
        <v/>
      </c>
      <c r="X39" s="141" t="str">
        <f>IF(X37="","",VLOOKUP(X37,'シフト記号表（勤務時間帯）'!$C$6:$U$35,19,FALSE))</f>
        <v/>
      </c>
      <c r="Y39" s="142" t="str">
        <f>IF(Y37="","",VLOOKUP(Y37,'シフト記号表（勤務時間帯）'!$C$6:$U$35,19,FALSE))</f>
        <v/>
      </c>
      <c r="Z39" s="140" t="str">
        <f>IF(Z37="","",VLOOKUP(Z37,'シフト記号表（勤務時間帯）'!$C$6:$U$35,19,FALSE))</f>
        <v/>
      </c>
      <c r="AA39" s="141" t="str">
        <f>IF(AA37="","",VLOOKUP(AA37,'シフト記号表（勤務時間帯）'!$C$6:$U$35,19,FALSE))</f>
        <v/>
      </c>
      <c r="AB39" s="141" t="str">
        <f>IF(AB37="","",VLOOKUP(AB37,'シフト記号表（勤務時間帯）'!$C$6:$U$35,19,FALSE))</f>
        <v/>
      </c>
      <c r="AC39" s="141" t="str">
        <f>IF(AC37="","",VLOOKUP(AC37,'シフト記号表（勤務時間帯）'!$C$6:$U$35,19,FALSE))</f>
        <v/>
      </c>
      <c r="AD39" s="141" t="str">
        <f>IF(AD37="","",VLOOKUP(AD37,'シフト記号表（勤務時間帯）'!$C$6:$U$35,19,FALSE))</f>
        <v/>
      </c>
      <c r="AE39" s="141" t="str">
        <f>IF(AE37="","",VLOOKUP(AE37,'シフト記号表（勤務時間帯）'!$C$6:$U$35,19,FALSE))</f>
        <v/>
      </c>
      <c r="AF39" s="142" t="str">
        <f>IF(AF37="","",VLOOKUP(AF37,'シフト記号表（勤務時間帯）'!$C$6:$U$35,19,FALSE))</f>
        <v/>
      </c>
      <c r="AG39" s="140" t="str">
        <f>IF(AG37="","",VLOOKUP(AG37,'シフト記号表（勤務時間帯）'!$C$6:$U$35,19,FALSE))</f>
        <v/>
      </c>
      <c r="AH39" s="141" t="str">
        <f>IF(AH37="","",VLOOKUP(AH37,'シフト記号表（勤務時間帯）'!$C$6:$U$35,19,FALSE))</f>
        <v/>
      </c>
      <c r="AI39" s="141" t="str">
        <f>IF(AI37="","",VLOOKUP(AI37,'シフト記号表（勤務時間帯）'!$C$6:$U$35,19,FALSE))</f>
        <v/>
      </c>
      <c r="AJ39" s="141" t="str">
        <f>IF(AJ37="","",VLOOKUP(AJ37,'シフト記号表（勤務時間帯）'!$C$6:$U$35,19,FALSE))</f>
        <v/>
      </c>
      <c r="AK39" s="141" t="str">
        <f>IF(AK37="","",VLOOKUP(AK37,'シフト記号表（勤務時間帯）'!$C$6:$U$35,19,FALSE))</f>
        <v/>
      </c>
      <c r="AL39" s="141" t="str">
        <f>IF(AL37="","",VLOOKUP(AL37,'シフト記号表（勤務時間帯）'!$C$6:$U$35,19,FALSE))</f>
        <v/>
      </c>
      <c r="AM39" s="142" t="str">
        <f>IF(AM37="","",VLOOKUP(AM37,'シフト記号表（勤務時間帯）'!$C$6:$U$35,19,FALSE))</f>
        <v/>
      </c>
      <c r="AN39" s="140" t="str">
        <f>IF(AN37="","",VLOOKUP(AN37,'シフト記号表（勤務時間帯）'!$C$6:$U$35,19,FALSE))</f>
        <v/>
      </c>
      <c r="AO39" s="141" t="str">
        <f>IF(AO37="","",VLOOKUP(AO37,'シフト記号表（勤務時間帯）'!$C$6:$U$35,19,FALSE))</f>
        <v/>
      </c>
      <c r="AP39" s="141" t="str">
        <f>IF(AP37="","",VLOOKUP(AP37,'シフト記号表（勤務時間帯）'!$C$6:$U$35,19,FALSE))</f>
        <v/>
      </c>
      <c r="AQ39" s="141" t="str">
        <f>IF(AQ37="","",VLOOKUP(AQ37,'シフト記号表（勤務時間帯）'!$C$6:$U$35,19,FALSE))</f>
        <v/>
      </c>
      <c r="AR39" s="141" t="str">
        <f>IF(AR37="","",VLOOKUP(AR37,'シフト記号表（勤務時間帯）'!$C$6:$U$35,19,FALSE))</f>
        <v/>
      </c>
      <c r="AS39" s="141" t="str">
        <f>IF(AS37="","",VLOOKUP(AS37,'シフト記号表（勤務時間帯）'!$C$6:$U$35,19,FALSE))</f>
        <v/>
      </c>
      <c r="AT39" s="142" t="str">
        <f>IF(AT37="","",VLOOKUP(AT37,'シフト記号表（勤務時間帯）'!$C$6:$U$35,19,FALSE))</f>
        <v/>
      </c>
      <c r="AU39" s="140" t="str">
        <f>IF(AU37="","",VLOOKUP(AU37,'シフト記号表（勤務時間帯）'!$C$6:$U$35,19,FALSE))</f>
        <v/>
      </c>
      <c r="AV39" s="141" t="str">
        <f>IF(AV37="","",VLOOKUP(AV37,'シフト記号表（勤務時間帯）'!$C$6:$U$35,19,FALSE))</f>
        <v/>
      </c>
      <c r="AW39" s="141" t="str">
        <f>IF(AW37="","",VLOOKUP(AW37,'シフト記号表（勤務時間帯）'!$C$6:$U$35,19,FALSE))</f>
        <v/>
      </c>
      <c r="AX39" s="869">
        <f>IF($BB$3="４週",SUM(S39:AT39),IF($BB$3="暦月",SUM(S39:AW39),""))</f>
        <v>0</v>
      </c>
      <c r="AY39" s="870"/>
      <c r="AZ39" s="871">
        <f>IF($BB$3="４週",AX39/4,IF($BB$3="暦月",'地密通所（100名）'!AX39/('地密通所（100名）'!$BB$8/7),""))</f>
        <v>0</v>
      </c>
      <c r="BA39" s="872"/>
      <c r="BB39" s="892"/>
      <c r="BC39" s="893"/>
      <c r="BD39" s="893"/>
      <c r="BE39" s="893"/>
      <c r="BF39" s="894"/>
    </row>
    <row r="40" spans="2:58" ht="20.25" customHeight="1">
      <c r="B40" s="1036">
        <f>B37+1</f>
        <v>7</v>
      </c>
      <c r="C40" s="900"/>
      <c r="D40" s="901"/>
      <c r="E40" s="902"/>
      <c r="F40" s="143"/>
      <c r="G40" s="819"/>
      <c r="H40" s="822"/>
      <c r="I40" s="823"/>
      <c r="J40" s="823"/>
      <c r="K40" s="824"/>
      <c r="L40" s="826"/>
      <c r="M40" s="827"/>
      <c r="N40" s="827"/>
      <c r="O40" s="828"/>
      <c r="P40" s="835" t="s">
        <v>148</v>
      </c>
      <c r="Q40" s="836"/>
      <c r="R40" s="837"/>
      <c r="S40" s="211"/>
      <c r="T40" s="212"/>
      <c r="U40" s="212"/>
      <c r="V40" s="212"/>
      <c r="W40" s="212"/>
      <c r="X40" s="212"/>
      <c r="Y40" s="213"/>
      <c r="Z40" s="211"/>
      <c r="AA40" s="212"/>
      <c r="AB40" s="212"/>
      <c r="AC40" s="212"/>
      <c r="AD40" s="212"/>
      <c r="AE40" s="212"/>
      <c r="AF40" s="213"/>
      <c r="AG40" s="211"/>
      <c r="AH40" s="212"/>
      <c r="AI40" s="212"/>
      <c r="AJ40" s="212"/>
      <c r="AK40" s="212"/>
      <c r="AL40" s="212"/>
      <c r="AM40" s="213"/>
      <c r="AN40" s="211"/>
      <c r="AO40" s="212"/>
      <c r="AP40" s="212"/>
      <c r="AQ40" s="212"/>
      <c r="AR40" s="212"/>
      <c r="AS40" s="212"/>
      <c r="AT40" s="213"/>
      <c r="AU40" s="211"/>
      <c r="AV40" s="212"/>
      <c r="AW40" s="212"/>
      <c r="AX40" s="1039"/>
      <c r="AY40" s="1040"/>
      <c r="AZ40" s="1041"/>
      <c r="BA40" s="1042"/>
      <c r="BB40" s="886"/>
      <c r="BC40" s="887"/>
      <c r="BD40" s="887"/>
      <c r="BE40" s="887"/>
      <c r="BF40" s="888"/>
    </row>
    <row r="41" spans="2:58" ht="20.25" customHeight="1">
      <c r="B41" s="1036"/>
      <c r="C41" s="903"/>
      <c r="D41" s="904"/>
      <c r="E41" s="905"/>
      <c r="F41" s="135"/>
      <c r="G41" s="820"/>
      <c r="H41" s="825"/>
      <c r="I41" s="823"/>
      <c r="J41" s="823"/>
      <c r="K41" s="824"/>
      <c r="L41" s="829"/>
      <c r="M41" s="830"/>
      <c r="N41" s="830"/>
      <c r="O41" s="831"/>
      <c r="P41" s="859" t="s">
        <v>151</v>
      </c>
      <c r="Q41" s="860"/>
      <c r="R41" s="861"/>
      <c r="S41" s="136" t="str">
        <f>IF(S40="","",VLOOKUP(S40,'シフト記号表（勤務時間帯）'!$C$6:$K$35,9,FALSE))</f>
        <v/>
      </c>
      <c r="T41" s="137" t="str">
        <f>IF(T40="","",VLOOKUP(T40,'シフト記号表（勤務時間帯）'!$C$6:$K$35,9,FALSE))</f>
        <v/>
      </c>
      <c r="U41" s="137" t="str">
        <f>IF(U40="","",VLOOKUP(U40,'シフト記号表（勤務時間帯）'!$C$6:$K$35,9,FALSE))</f>
        <v/>
      </c>
      <c r="V41" s="137" t="str">
        <f>IF(V40="","",VLOOKUP(V40,'シフト記号表（勤務時間帯）'!$C$6:$K$35,9,FALSE))</f>
        <v/>
      </c>
      <c r="W41" s="137" t="str">
        <f>IF(W40="","",VLOOKUP(W40,'シフト記号表（勤務時間帯）'!$C$6:$K$35,9,FALSE))</f>
        <v/>
      </c>
      <c r="X41" s="137" t="str">
        <f>IF(X40="","",VLOOKUP(X40,'シフト記号表（勤務時間帯）'!$C$6:$K$35,9,FALSE))</f>
        <v/>
      </c>
      <c r="Y41" s="138" t="str">
        <f>IF(Y40="","",VLOOKUP(Y40,'シフト記号表（勤務時間帯）'!$C$6:$K$35,9,FALSE))</f>
        <v/>
      </c>
      <c r="Z41" s="136" t="str">
        <f>IF(Z40="","",VLOOKUP(Z40,'シフト記号表（勤務時間帯）'!$C$6:$K$35,9,FALSE))</f>
        <v/>
      </c>
      <c r="AA41" s="137" t="str">
        <f>IF(AA40="","",VLOOKUP(AA40,'シフト記号表（勤務時間帯）'!$C$6:$K$35,9,FALSE))</f>
        <v/>
      </c>
      <c r="AB41" s="137" t="str">
        <f>IF(AB40="","",VLOOKUP(AB40,'シフト記号表（勤務時間帯）'!$C$6:$K$35,9,FALSE))</f>
        <v/>
      </c>
      <c r="AC41" s="137" t="str">
        <f>IF(AC40="","",VLOOKUP(AC40,'シフト記号表（勤務時間帯）'!$C$6:$K$35,9,FALSE))</f>
        <v/>
      </c>
      <c r="AD41" s="137" t="str">
        <f>IF(AD40="","",VLOOKUP(AD40,'シフト記号表（勤務時間帯）'!$C$6:$K$35,9,FALSE))</f>
        <v/>
      </c>
      <c r="AE41" s="137" t="str">
        <f>IF(AE40="","",VLOOKUP(AE40,'シフト記号表（勤務時間帯）'!$C$6:$K$35,9,FALSE))</f>
        <v/>
      </c>
      <c r="AF41" s="138" t="str">
        <f>IF(AF40="","",VLOOKUP(AF40,'シフト記号表（勤務時間帯）'!$C$6:$K$35,9,FALSE))</f>
        <v/>
      </c>
      <c r="AG41" s="136" t="str">
        <f>IF(AG40="","",VLOOKUP(AG40,'シフト記号表（勤務時間帯）'!$C$6:$K$35,9,FALSE))</f>
        <v/>
      </c>
      <c r="AH41" s="137" t="str">
        <f>IF(AH40="","",VLOOKUP(AH40,'シフト記号表（勤務時間帯）'!$C$6:$K$35,9,FALSE))</f>
        <v/>
      </c>
      <c r="AI41" s="137" t="str">
        <f>IF(AI40="","",VLOOKUP(AI40,'シフト記号表（勤務時間帯）'!$C$6:$K$35,9,FALSE))</f>
        <v/>
      </c>
      <c r="AJ41" s="137" t="str">
        <f>IF(AJ40="","",VLOOKUP(AJ40,'シフト記号表（勤務時間帯）'!$C$6:$K$35,9,FALSE))</f>
        <v/>
      </c>
      <c r="AK41" s="137" t="str">
        <f>IF(AK40="","",VLOOKUP(AK40,'シフト記号表（勤務時間帯）'!$C$6:$K$35,9,FALSE))</f>
        <v/>
      </c>
      <c r="AL41" s="137" t="str">
        <f>IF(AL40="","",VLOOKUP(AL40,'シフト記号表（勤務時間帯）'!$C$6:$K$35,9,FALSE))</f>
        <v/>
      </c>
      <c r="AM41" s="138" t="str">
        <f>IF(AM40="","",VLOOKUP(AM40,'シフト記号表（勤務時間帯）'!$C$6:$K$35,9,FALSE))</f>
        <v/>
      </c>
      <c r="AN41" s="136" t="str">
        <f>IF(AN40="","",VLOOKUP(AN40,'シフト記号表（勤務時間帯）'!$C$6:$K$35,9,FALSE))</f>
        <v/>
      </c>
      <c r="AO41" s="137" t="str">
        <f>IF(AO40="","",VLOOKUP(AO40,'シフト記号表（勤務時間帯）'!$C$6:$K$35,9,FALSE))</f>
        <v/>
      </c>
      <c r="AP41" s="137" t="str">
        <f>IF(AP40="","",VLOOKUP(AP40,'シフト記号表（勤務時間帯）'!$C$6:$K$35,9,FALSE))</f>
        <v/>
      </c>
      <c r="AQ41" s="137" t="str">
        <f>IF(AQ40="","",VLOOKUP(AQ40,'シフト記号表（勤務時間帯）'!$C$6:$K$35,9,FALSE))</f>
        <v/>
      </c>
      <c r="AR41" s="137" t="str">
        <f>IF(AR40="","",VLOOKUP(AR40,'シフト記号表（勤務時間帯）'!$C$6:$K$35,9,FALSE))</f>
        <v/>
      </c>
      <c r="AS41" s="137" t="str">
        <f>IF(AS40="","",VLOOKUP(AS40,'シフト記号表（勤務時間帯）'!$C$6:$K$35,9,FALSE))</f>
        <v/>
      </c>
      <c r="AT41" s="138" t="str">
        <f>IF(AT40="","",VLOOKUP(AT40,'シフト記号表（勤務時間帯）'!$C$6:$K$35,9,FALSE))</f>
        <v/>
      </c>
      <c r="AU41" s="136" t="str">
        <f>IF(AU40="","",VLOOKUP(AU40,'シフト記号表（勤務時間帯）'!$C$6:$K$35,9,FALSE))</f>
        <v/>
      </c>
      <c r="AV41" s="137" t="str">
        <f>IF(AV40="","",VLOOKUP(AV40,'シフト記号表（勤務時間帯）'!$C$6:$K$35,9,FALSE))</f>
        <v/>
      </c>
      <c r="AW41" s="137" t="str">
        <f>IF(AW40="","",VLOOKUP(AW40,'シフト記号表（勤務時間帯）'!$C$6:$K$35,9,FALSE))</f>
        <v/>
      </c>
      <c r="AX41" s="862">
        <f>IF($BB$3="４週",SUM(S41:AT41),IF($BB$3="暦月",SUM(S41:AW41),""))</f>
        <v>0</v>
      </c>
      <c r="AY41" s="863"/>
      <c r="AZ41" s="864">
        <f>IF($BB$3="４週",AX41/4,IF($BB$3="暦月",'地密通所（100名）'!AX41/('地密通所（100名）'!$BB$8/7),""))</f>
        <v>0</v>
      </c>
      <c r="BA41" s="865"/>
      <c r="BB41" s="889"/>
      <c r="BC41" s="890"/>
      <c r="BD41" s="890"/>
      <c r="BE41" s="890"/>
      <c r="BF41" s="891"/>
    </row>
    <row r="42" spans="2:58" ht="20.25" customHeight="1">
      <c r="B42" s="1036"/>
      <c r="C42" s="906"/>
      <c r="D42" s="907"/>
      <c r="E42" s="908"/>
      <c r="F42" s="135">
        <f>C40</f>
        <v>0</v>
      </c>
      <c r="G42" s="821"/>
      <c r="H42" s="825"/>
      <c r="I42" s="823"/>
      <c r="J42" s="823"/>
      <c r="K42" s="824"/>
      <c r="L42" s="832"/>
      <c r="M42" s="833"/>
      <c r="N42" s="833"/>
      <c r="O42" s="834"/>
      <c r="P42" s="895" t="s">
        <v>152</v>
      </c>
      <c r="Q42" s="896"/>
      <c r="R42" s="897"/>
      <c r="S42" s="140" t="str">
        <f>IF(S40="","",VLOOKUP(S40,'シフト記号表（勤務時間帯）'!$C$6:$U$35,19,FALSE))</f>
        <v/>
      </c>
      <c r="T42" s="141" t="str">
        <f>IF(T40="","",VLOOKUP(T40,'シフト記号表（勤務時間帯）'!$C$6:$U$35,19,FALSE))</f>
        <v/>
      </c>
      <c r="U42" s="141" t="str">
        <f>IF(U40="","",VLOOKUP(U40,'シフト記号表（勤務時間帯）'!$C$6:$U$35,19,FALSE))</f>
        <v/>
      </c>
      <c r="V42" s="141" t="str">
        <f>IF(V40="","",VLOOKUP(V40,'シフト記号表（勤務時間帯）'!$C$6:$U$35,19,FALSE))</f>
        <v/>
      </c>
      <c r="W42" s="141" t="str">
        <f>IF(W40="","",VLOOKUP(W40,'シフト記号表（勤務時間帯）'!$C$6:$U$35,19,FALSE))</f>
        <v/>
      </c>
      <c r="X42" s="141" t="str">
        <f>IF(X40="","",VLOOKUP(X40,'シフト記号表（勤務時間帯）'!$C$6:$U$35,19,FALSE))</f>
        <v/>
      </c>
      <c r="Y42" s="142" t="str">
        <f>IF(Y40="","",VLOOKUP(Y40,'シフト記号表（勤務時間帯）'!$C$6:$U$35,19,FALSE))</f>
        <v/>
      </c>
      <c r="Z42" s="140" t="str">
        <f>IF(Z40="","",VLOOKUP(Z40,'シフト記号表（勤務時間帯）'!$C$6:$U$35,19,FALSE))</f>
        <v/>
      </c>
      <c r="AA42" s="141" t="str">
        <f>IF(AA40="","",VLOOKUP(AA40,'シフト記号表（勤務時間帯）'!$C$6:$U$35,19,FALSE))</f>
        <v/>
      </c>
      <c r="AB42" s="141" t="str">
        <f>IF(AB40="","",VLOOKUP(AB40,'シフト記号表（勤務時間帯）'!$C$6:$U$35,19,FALSE))</f>
        <v/>
      </c>
      <c r="AC42" s="141" t="str">
        <f>IF(AC40="","",VLOOKUP(AC40,'シフト記号表（勤務時間帯）'!$C$6:$U$35,19,FALSE))</f>
        <v/>
      </c>
      <c r="AD42" s="141" t="str">
        <f>IF(AD40="","",VLOOKUP(AD40,'シフト記号表（勤務時間帯）'!$C$6:$U$35,19,FALSE))</f>
        <v/>
      </c>
      <c r="AE42" s="141" t="str">
        <f>IF(AE40="","",VLOOKUP(AE40,'シフト記号表（勤務時間帯）'!$C$6:$U$35,19,FALSE))</f>
        <v/>
      </c>
      <c r="AF42" s="142" t="str">
        <f>IF(AF40="","",VLOOKUP(AF40,'シフト記号表（勤務時間帯）'!$C$6:$U$35,19,FALSE))</f>
        <v/>
      </c>
      <c r="AG42" s="140" t="str">
        <f>IF(AG40="","",VLOOKUP(AG40,'シフト記号表（勤務時間帯）'!$C$6:$U$35,19,FALSE))</f>
        <v/>
      </c>
      <c r="AH42" s="141" t="str">
        <f>IF(AH40="","",VLOOKUP(AH40,'シフト記号表（勤務時間帯）'!$C$6:$U$35,19,FALSE))</f>
        <v/>
      </c>
      <c r="AI42" s="141" t="str">
        <f>IF(AI40="","",VLOOKUP(AI40,'シフト記号表（勤務時間帯）'!$C$6:$U$35,19,FALSE))</f>
        <v/>
      </c>
      <c r="AJ42" s="141" t="str">
        <f>IF(AJ40="","",VLOOKUP(AJ40,'シフト記号表（勤務時間帯）'!$C$6:$U$35,19,FALSE))</f>
        <v/>
      </c>
      <c r="AK42" s="141" t="str">
        <f>IF(AK40="","",VLOOKUP(AK40,'シフト記号表（勤務時間帯）'!$C$6:$U$35,19,FALSE))</f>
        <v/>
      </c>
      <c r="AL42" s="141" t="str">
        <f>IF(AL40="","",VLOOKUP(AL40,'シフト記号表（勤務時間帯）'!$C$6:$U$35,19,FALSE))</f>
        <v/>
      </c>
      <c r="AM42" s="142" t="str">
        <f>IF(AM40="","",VLOOKUP(AM40,'シフト記号表（勤務時間帯）'!$C$6:$U$35,19,FALSE))</f>
        <v/>
      </c>
      <c r="AN42" s="140" t="str">
        <f>IF(AN40="","",VLOOKUP(AN40,'シフト記号表（勤務時間帯）'!$C$6:$U$35,19,FALSE))</f>
        <v/>
      </c>
      <c r="AO42" s="141" t="str">
        <f>IF(AO40="","",VLOOKUP(AO40,'シフト記号表（勤務時間帯）'!$C$6:$U$35,19,FALSE))</f>
        <v/>
      </c>
      <c r="AP42" s="141" t="str">
        <f>IF(AP40="","",VLOOKUP(AP40,'シフト記号表（勤務時間帯）'!$C$6:$U$35,19,FALSE))</f>
        <v/>
      </c>
      <c r="AQ42" s="141" t="str">
        <f>IF(AQ40="","",VLOOKUP(AQ40,'シフト記号表（勤務時間帯）'!$C$6:$U$35,19,FALSE))</f>
        <v/>
      </c>
      <c r="AR42" s="141" t="str">
        <f>IF(AR40="","",VLOOKUP(AR40,'シフト記号表（勤務時間帯）'!$C$6:$U$35,19,FALSE))</f>
        <v/>
      </c>
      <c r="AS42" s="141" t="str">
        <f>IF(AS40="","",VLOOKUP(AS40,'シフト記号表（勤務時間帯）'!$C$6:$U$35,19,FALSE))</f>
        <v/>
      </c>
      <c r="AT42" s="142" t="str">
        <f>IF(AT40="","",VLOOKUP(AT40,'シフト記号表（勤務時間帯）'!$C$6:$U$35,19,FALSE))</f>
        <v/>
      </c>
      <c r="AU42" s="140" t="str">
        <f>IF(AU40="","",VLOOKUP(AU40,'シフト記号表（勤務時間帯）'!$C$6:$U$35,19,FALSE))</f>
        <v/>
      </c>
      <c r="AV42" s="141" t="str">
        <f>IF(AV40="","",VLOOKUP(AV40,'シフト記号表（勤務時間帯）'!$C$6:$U$35,19,FALSE))</f>
        <v/>
      </c>
      <c r="AW42" s="141" t="str">
        <f>IF(AW40="","",VLOOKUP(AW40,'シフト記号表（勤務時間帯）'!$C$6:$U$35,19,FALSE))</f>
        <v/>
      </c>
      <c r="AX42" s="869">
        <f>IF($BB$3="４週",SUM(S42:AT42),IF($BB$3="暦月",SUM(S42:AW42),""))</f>
        <v>0</v>
      </c>
      <c r="AY42" s="870"/>
      <c r="AZ42" s="871">
        <f>IF($BB$3="４週",AX42/4,IF($BB$3="暦月",'地密通所（100名）'!AX42/('地密通所（100名）'!$BB$8/7),""))</f>
        <v>0</v>
      </c>
      <c r="BA42" s="872"/>
      <c r="BB42" s="892"/>
      <c r="BC42" s="893"/>
      <c r="BD42" s="893"/>
      <c r="BE42" s="893"/>
      <c r="BF42" s="894"/>
    </row>
    <row r="43" spans="2:58" ht="20.25" customHeight="1">
      <c r="B43" s="1036">
        <f>B40+1</f>
        <v>8</v>
      </c>
      <c r="C43" s="900"/>
      <c r="D43" s="901"/>
      <c r="E43" s="902"/>
      <c r="F43" s="143"/>
      <c r="G43" s="819"/>
      <c r="H43" s="822"/>
      <c r="I43" s="823"/>
      <c r="J43" s="823"/>
      <c r="K43" s="824"/>
      <c r="L43" s="826"/>
      <c r="M43" s="827"/>
      <c r="N43" s="827"/>
      <c r="O43" s="828"/>
      <c r="P43" s="835" t="s">
        <v>148</v>
      </c>
      <c r="Q43" s="836"/>
      <c r="R43" s="837"/>
      <c r="S43" s="211"/>
      <c r="T43" s="212"/>
      <c r="U43" s="212"/>
      <c r="V43" s="212"/>
      <c r="W43" s="212"/>
      <c r="X43" s="212"/>
      <c r="Y43" s="213"/>
      <c r="Z43" s="211"/>
      <c r="AA43" s="212"/>
      <c r="AB43" s="212"/>
      <c r="AC43" s="212"/>
      <c r="AD43" s="212"/>
      <c r="AE43" s="212"/>
      <c r="AF43" s="213"/>
      <c r="AG43" s="211"/>
      <c r="AH43" s="212"/>
      <c r="AI43" s="212"/>
      <c r="AJ43" s="212"/>
      <c r="AK43" s="212"/>
      <c r="AL43" s="212"/>
      <c r="AM43" s="213"/>
      <c r="AN43" s="211"/>
      <c r="AO43" s="212"/>
      <c r="AP43" s="212"/>
      <c r="AQ43" s="212"/>
      <c r="AR43" s="212"/>
      <c r="AS43" s="212"/>
      <c r="AT43" s="213"/>
      <c r="AU43" s="211"/>
      <c r="AV43" s="212"/>
      <c r="AW43" s="212"/>
      <c r="AX43" s="1039"/>
      <c r="AY43" s="1040"/>
      <c r="AZ43" s="1041"/>
      <c r="BA43" s="1042"/>
      <c r="BB43" s="886"/>
      <c r="BC43" s="887"/>
      <c r="BD43" s="887"/>
      <c r="BE43" s="887"/>
      <c r="BF43" s="888"/>
    </row>
    <row r="44" spans="2:58" ht="20.25" customHeight="1">
      <c r="B44" s="1036"/>
      <c r="C44" s="903"/>
      <c r="D44" s="904"/>
      <c r="E44" s="905"/>
      <c r="F44" s="135"/>
      <c r="G44" s="820"/>
      <c r="H44" s="825"/>
      <c r="I44" s="823"/>
      <c r="J44" s="823"/>
      <c r="K44" s="824"/>
      <c r="L44" s="829"/>
      <c r="M44" s="830"/>
      <c r="N44" s="830"/>
      <c r="O44" s="831"/>
      <c r="P44" s="859" t="s">
        <v>151</v>
      </c>
      <c r="Q44" s="860"/>
      <c r="R44" s="861"/>
      <c r="S44" s="136" t="str">
        <f>IF(S43="","",VLOOKUP(S43,'シフト記号表（勤務時間帯）'!$C$6:$K$35,9,FALSE))</f>
        <v/>
      </c>
      <c r="T44" s="137" t="str">
        <f>IF(T43="","",VLOOKUP(T43,'シフト記号表（勤務時間帯）'!$C$6:$K$35,9,FALSE))</f>
        <v/>
      </c>
      <c r="U44" s="137" t="str">
        <f>IF(U43="","",VLOOKUP(U43,'シフト記号表（勤務時間帯）'!$C$6:$K$35,9,FALSE))</f>
        <v/>
      </c>
      <c r="V44" s="137" t="str">
        <f>IF(V43="","",VLOOKUP(V43,'シフト記号表（勤務時間帯）'!$C$6:$K$35,9,FALSE))</f>
        <v/>
      </c>
      <c r="W44" s="137" t="str">
        <f>IF(W43="","",VLOOKUP(W43,'シフト記号表（勤務時間帯）'!$C$6:$K$35,9,FALSE))</f>
        <v/>
      </c>
      <c r="X44" s="137" t="str">
        <f>IF(X43="","",VLOOKUP(X43,'シフト記号表（勤務時間帯）'!$C$6:$K$35,9,FALSE))</f>
        <v/>
      </c>
      <c r="Y44" s="138" t="str">
        <f>IF(Y43="","",VLOOKUP(Y43,'シフト記号表（勤務時間帯）'!$C$6:$K$35,9,FALSE))</f>
        <v/>
      </c>
      <c r="Z44" s="136" t="str">
        <f>IF(Z43="","",VLOOKUP(Z43,'シフト記号表（勤務時間帯）'!$C$6:$K$35,9,FALSE))</f>
        <v/>
      </c>
      <c r="AA44" s="137" t="str">
        <f>IF(AA43="","",VLOOKUP(AA43,'シフト記号表（勤務時間帯）'!$C$6:$K$35,9,FALSE))</f>
        <v/>
      </c>
      <c r="AB44" s="137" t="str">
        <f>IF(AB43="","",VLOOKUP(AB43,'シフト記号表（勤務時間帯）'!$C$6:$K$35,9,FALSE))</f>
        <v/>
      </c>
      <c r="AC44" s="137" t="str">
        <f>IF(AC43="","",VLOOKUP(AC43,'シフト記号表（勤務時間帯）'!$C$6:$K$35,9,FALSE))</f>
        <v/>
      </c>
      <c r="AD44" s="137" t="str">
        <f>IF(AD43="","",VLOOKUP(AD43,'シフト記号表（勤務時間帯）'!$C$6:$K$35,9,FALSE))</f>
        <v/>
      </c>
      <c r="AE44" s="137" t="str">
        <f>IF(AE43="","",VLOOKUP(AE43,'シフト記号表（勤務時間帯）'!$C$6:$K$35,9,FALSE))</f>
        <v/>
      </c>
      <c r="AF44" s="138" t="str">
        <f>IF(AF43="","",VLOOKUP(AF43,'シフト記号表（勤務時間帯）'!$C$6:$K$35,9,FALSE))</f>
        <v/>
      </c>
      <c r="AG44" s="136" t="str">
        <f>IF(AG43="","",VLOOKUP(AG43,'シフト記号表（勤務時間帯）'!$C$6:$K$35,9,FALSE))</f>
        <v/>
      </c>
      <c r="AH44" s="137" t="str">
        <f>IF(AH43="","",VLOOKUP(AH43,'シフト記号表（勤務時間帯）'!$C$6:$K$35,9,FALSE))</f>
        <v/>
      </c>
      <c r="AI44" s="137" t="str">
        <f>IF(AI43="","",VLOOKUP(AI43,'シフト記号表（勤務時間帯）'!$C$6:$K$35,9,FALSE))</f>
        <v/>
      </c>
      <c r="AJ44" s="137" t="str">
        <f>IF(AJ43="","",VLOOKUP(AJ43,'シフト記号表（勤務時間帯）'!$C$6:$K$35,9,FALSE))</f>
        <v/>
      </c>
      <c r="AK44" s="137" t="str">
        <f>IF(AK43="","",VLOOKUP(AK43,'シフト記号表（勤務時間帯）'!$C$6:$K$35,9,FALSE))</f>
        <v/>
      </c>
      <c r="AL44" s="137" t="str">
        <f>IF(AL43="","",VLOOKUP(AL43,'シフト記号表（勤務時間帯）'!$C$6:$K$35,9,FALSE))</f>
        <v/>
      </c>
      <c r="AM44" s="138" t="str">
        <f>IF(AM43="","",VLOOKUP(AM43,'シフト記号表（勤務時間帯）'!$C$6:$K$35,9,FALSE))</f>
        <v/>
      </c>
      <c r="AN44" s="136" t="str">
        <f>IF(AN43="","",VLOOKUP(AN43,'シフト記号表（勤務時間帯）'!$C$6:$K$35,9,FALSE))</f>
        <v/>
      </c>
      <c r="AO44" s="137" t="str">
        <f>IF(AO43="","",VLOOKUP(AO43,'シフト記号表（勤務時間帯）'!$C$6:$K$35,9,FALSE))</f>
        <v/>
      </c>
      <c r="AP44" s="137" t="str">
        <f>IF(AP43="","",VLOOKUP(AP43,'シフト記号表（勤務時間帯）'!$C$6:$K$35,9,FALSE))</f>
        <v/>
      </c>
      <c r="AQ44" s="137" t="str">
        <f>IF(AQ43="","",VLOOKUP(AQ43,'シフト記号表（勤務時間帯）'!$C$6:$K$35,9,FALSE))</f>
        <v/>
      </c>
      <c r="AR44" s="137" t="str">
        <f>IF(AR43="","",VLOOKUP(AR43,'シフト記号表（勤務時間帯）'!$C$6:$K$35,9,FALSE))</f>
        <v/>
      </c>
      <c r="AS44" s="137" t="str">
        <f>IF(AS43="","",VLOOKUP(AS43,'シフト記号表（勤務時間帯）'!$C$6:$K$35,9,FALSE))</f>
        <v/>
      </c>
      <c r="AT44" s="138" t="str">
        <f>IF(AT43="","",VLOOKUP(AT43,'シフト記号表（勤務時間帯）'!$C$6:$K$35,9,FALSE))</f>
        <v/>
      </c>
      <c r="AU44" s="136" t="str">
        <f>IF(AU43="","",VLOOKUP(AU43,'シフト記号表（勤務時間帯）'!$C$6:$K$35,9,FALSE))</f>
        <v/>
      </c>
      <c r="AV44" s="137" t="str">
        <f>IF(AV43="","",VLOOKUP(AV43,'シフト記号表（勤務時間帯）'!$C$6:$K$35,9,FALSE))</f>
        <v/>
      </c>
      <c r="AW44" s="137" t="str">
        <f>IF(AW43="","",VLOOKUP(AW43,'シフト記号表（勤務時間帯）'!$C$6:$K$35,9,FALSE))</f>
        <v/>
      </c>
      <c r="AX44" s="862">
        <f>IF($BB$3="４週",SUM(S44:AT44),IF($BB$3="暦月",SUM(S44:AW44),""))</f>
        <v>0</v>
      </c>
      <c r="AY44" s="863"/>
      <c r="AZ44" s="864">
        <f>IF($BB$3="４週",AX44/4,IF($BB$3="暦月",'地密通所（100名）'!AX44/('地密通所（100名）'!$BB$8/7),""))</f>
        <v>0</v>
      </c>
      <c r="BA44" s="865"/>
      <c r="BB44" s="889"/>
      <c r="BC44" s="890"/>
      <c r="BD44" s="890"/>
      <c r="BE44" s="890"/>
      <c r="BF44" s="891"/>
    </row>
    <row r="45" spans="2:58" ht="20.25" customHeight="1">
      <c r="B45" s="1036"/>
      <c r="C45" s="906"/>
      <c r="D45" s="907"/>
      <c r="E45" s="908"/>
      <c r="F45" s="135">
        <f>C43</f>
        <v>0</v>
      </c>
      <c r="G45" s="821"/>
      <c r="H45" s="825"/>
      <c r="I45" s="823"/>
      <c r="J45" s="823"/>
      <c r="K45" s="824"/>
      <c r="L45" s="832"/>
      <c r="M45" s="833"/>
      <c r="N45" s="833"/>
      <c r="O45" s="834"/>
      <c r="P45" s="895" t="s">
        <v>152</v>
      </c>
      <c r="Q45" s="896"/>
      <c r="R45" s="897"/>
      <c r="S45" s="140" t="str">
        <f>IF(S43="","",VLOOKUP(S43,'シフト記号表（勤務時間帯）'!$C$6:$U$35,19,FALSE))</f>
        <v/>
      </c>
      <c r="T45" s="141" t="str">
        <f>IF(T43="","",VLOOKUP(T43,'シフト記号表（勤務時間帯）'!$C$6:$U$35,19,FALSE))</f>
        <v/>
      </c>
      <c r="U45" s="141" t="str">
        <f>IF(U43="","",VLOOKUP(U43,'シフト記号表（勤務時間帯）'!$C$6:$U$35,19,FALSE))</f>
        <v/>
      </c>
      <c r="V45" s="141" t="str">
        <f>IF(V43="","",VLOOKUP(V43,'シフト記号表（勤務時間帯）'!$C$6:$U$35,19,FALSE))</f>
        <v/>
      </c>
      <c r="W45" s="141" t="str">
        <f>IF(W43="","",VLOOKUP(W43,'シフト記号表（勤務時間帯）'!$C$6:$U$35,19,FALSE))</f>
        <v/>
      </c>
      <c r="X45" s="141" t="str">
        <f>IF(X43="","",VLOOKUP(X43,'シフト記号表（勤務時間帯）'!$C$6:$U$35,19,FALSE))</f>
        <v/>
      </c>
      <c r="Y45" s="142" t="str">
        <f>IF(Y43="","",VLOOKUP(Y43,'シフト記号表（勤務時間帯）'!$C$6:$U$35,19,FALSE))</f>
        <v/>
      </c>
      <c r="Z45" s="140" t="str">
        <f>IF(Z43="","",VLOOKUP(Z43,'シフト記号表（勤務時間帯）'!$C$6:$U$35,19,FALSE))</f>
        <v/>
      </c>
      <c r="AA45" s="141" t="str">
        <f>IF(AA43="","",VLOOKUP(AA43,'シフト記号表（勤務時間帯）'!$C$6:$U$35,19,FALSE))</f>
        <v/>
      </c>
      <c r="AB45" s="141" t="str">
        <f>IF(AB43="","",VLOOKUP(AB43,'シフト記号表（勤務時間帯）'!$C$6:$U$35,19,FALSE))</f>
        <v/>
      </c>
      <c r="AC45" s="141" t="str">
        <f>IF(AC43="","",VLOOKUP(AC43,'シフト記号表（勤務時間帯）'!$C$6:$U$35,19,FALSE))</f>
        <v/>
      </c>
      <c r="AD45" s="141" t="str">
        <f>IF(AD43="","",VLOOKUP(AD43,'シフト記号表（勤務時間帯）'!$C$6:$U$35,19,FALSE))</f>
        <v/>
      </c>
      <c r="AE45" s="141" t="str">
        <f>IF(AE43="","",VLOOKUP(AE43,'シフト記号表（勤務時間帯）'!$C$6:$U$35,19,FALSE))</f>
        <v/>
      </c>
      <c r="AF45" s="142" t="str">
        <f>IF(AF43="","",VLOOKUP(AF43,'シフト記号表（勤務時間帯）'!$C$6:$U$35,19,FALSE))</f>
        <v/>
      </c>
      <c r="AG45" s="140" t="str">
        <f>IF(AG43="","",VLOOKUP(AG43,'シフト記号表（勤務時間帯）'!$C$6:$U$35,19,FALSE))</f>
        <v/>
      </c>
      <c r="AH45" s="141" t="str">
        <f>IF(AH43="","",VLOOKUP(AH43,'シフト記号表（勤務時間帯）'!$C$6:$U$35,19,FALSE))</f>
        <v/>
      </c>
      <c r="AI45" s="141" t="str">
        <f>IF(AI43="","",VLOOKUP(AI43,'シフト記号表（勤務時間帯）'!$C$6:$U$35,19,FALSE))</f>
        <v/>
      </c>
      <c r="AJ45" s="141" t="str">
        <f>IF(AJ43="","",VLOOKUP(AJ43,'シフト記号表（勤務時間帯）'!$C$6:$U$35,19,FALSE))</f>
        <v/>
      </c>
      <c r="AK45" s="141" t="str">
        <f>IF(AK43="","",VLOOKUP(AK43,'シフト記号表（勤務時間帯）'!$C$6:$U$35,19,FALSE))</f>
        <v/>
      </c>
      <c r="AL45" s="141" t="str">
        <f>IF(AL43="","",VLOOKUP(AL43,'シフト記号表（勤務時間帯）'!$C$6:$U$35,19,FALSE))</f>
        <v/>
      </c>
      <c r="AM45" s="142" t="str">
        <f>IF(AM43="","",VLOOKUP(AM43,'シフト記号表（勤務時間帯）'!$C$6:$U$35,19,FALSE))</f>
        <v/>
      </c>
      <c r="AN45" s="140" t="str">
        <f>IF(AN43="","",VLOOKUP(AN43,'シフト記号表（勤務時間帯）'!$C$6:$U$35,19,FALSE))</f>
        <v/>
      </c>
      <c r="AO45" s="141" t="str">
        <f>IF(AO43="","",VLOOKUP(AO43,'シフト記号表（勤務時間帯）'!$C$6:$U$35,19,FALSE))</f>
        <v/>
      </c>
      <c r="AP45" s="141" t="str">
        <f>IF(AP43="","",VLOOKUP(AP43,'シフト記号表（勤務時間帯）'!$C$6:$U$35,19,FALSE))</f>
        <v/>
      </c>
      <c r="AQ45" s="141" t="str">
        <f>IF(AQ43="","",VLOOKUP(AQ43,'シフト記号表（勤務時間帯）'!$C$6:$U$35,19,FALSE))</f>
        <v/>
      </c>
      <c r="AR45" s="141" t="str">
        <f>IF(AR43="","",VLOOKUP(AR43,'シフト記号表（勤務時間帯）'!$C$6:$U$35,19,FALSE))</f>
        <v/>
      </c>
      <c r="AS45" s="141" t="str">
        <f>IF(AS43="","",VLOOKUP(AS43,'シフト記号表（勤務時間帯）'!$C$6:$U$35,19,FALSE))</f>
        <v/>
      </c>
      <c r="AT45" s="142" t="str">
        <f>IF(AT43="","",VLOOKUP(AT43,'シフト記号表（勤務時間帯）'!$C$6:$U$35,19,FALSE))</f>
        <v/>
      </c>
      <c r="AU45" s="140" t="str">
        <f>IF(AU43="","",VLOOKUP(AU43,'シフト記号表（勤務時間帯）'!$C$6:$U$35,19,FALSE))</f>
        <v/>
      </c>
      <c r="AV45" s="141" t="str">
        <f>IF(AV43="","",VLOOKUP(AV43,'シフト記号表（勤務時間帯）'!$C$6:$U$35,19,FALSE))</f>
        <v/>
      </c>
      <c r="AW45" s="141" t="str">
        <f>IF(AW43="","",VLOOKUP(AW43,'シフト記号表（勤務時間帯）'!$C$6:$U$35,19,FALSE))</f>
        <v/>
      </c>
      <c r="AX45" s="869">
        <f>IF($BB$3="４週",SUM(S45:AT45),IF($BB$3="暦月",SUM(S45:AW45),""))</f>
        <v>0</v>
      </c>
      <c r="AY45" s="870"/>
      <c r="AZ45" s="871">
        <f>IF($BB$3="４週",AX45/4,IF($BB$3="暦月",'地密通所（100名）'!AX45/('地密通所（100名）'!$BB$8/7),""))</f>
        <v>0</v>
      </c>
      <c r="BA45" s="872"/>
      <c r="BB45" s="892"/>
      <c r="BC45" s="893"/>
      <c r="BD45" s="893"/>
      <c r="BE45" s="893"/>
      <c r="BF45" s="894"/>
    </row>
    <row r="46" spans="2:58" ht="20.25" customHeight="1">
      <c r="B46" s="1036">
        <f>B43+1</f>
        <v>9</v>
      </c>
      <c r="C46" s="900"/>
      <c r="D46" s="901"/>
      <c r="E46" s="902"/>
      <c r="F46" s="143"/>
      <c r="G46" s="819"/>
      <c r="H46" s="822"/>
      <c r="I46" s="823"/>
      <c r="J46" s="823"/>
      <c r="K46" s="824"/>
      <c r="L46" s="826"/>
      <c r="M46" s="827"/>
      <c r="N46" s="827"/>
      <c r="O46" s="828"/>
      <c r="P46" s="835" t="s">
        <v>148</v>
      </c>
      <c r="Q46" s="836"/>
      <c r="R46" s="837"/>
      <c r="S46" s="211"/>
      <c r="T46" s="212"/>
      <c r="U46" s="212"/>
      <c r="V46" s="212"/>
      <c r="W46" s="212"/>
      <c r="X46" s="212"/>
      <c r="Y46" s="213"/>
      <c r="Z46" s="211"/>
      <c r="AA46" s="212"/>
      <c r="AB46" s="212"/>
      <c r="AC46" s="212"/>
      <c r="AD46" s="212"/>
      <c r="AE46" s="212"/>
      <c r="AF46" s="213"/>
      <c r="AG46" s="211"/>
      <c r="AH46" s="212"/>
      <c r="AI46" s="212"/>
      <c r="AJ46" s="212"/>
      <c r="AK46" s="212"/>
      <c r="AL46" s="212"/>
      <c r="AM46" s="213"/>
      <c r="AN46" s="211"/>
      <c r="AO46" s="212"/>
      <c r="AP46" s="212"/>
      <c r="AQ46" s="212"/>
      <c r="AR46" s="212"/>
      <c r="AS46" s="212"/>
      <c r="AT46" s="213"/>
      <c r="AU46" s="211"/>
      <c r="AV46" s="212"/>
      <c r="AW46" s="212"/>
      <c r="AX46" s="1039"/>
      <c r="AY46" s="1040"/>
      <c r="AZ46" s="1041"/>
      <c r="BA46" s="1042"/>
      <c r="BB46" s="886"/>
      <c r="BC46" s="887"/>
      <c r="BD46" s="887"/>
      <c r="BE46" s="887"/>
      <c r="BF46" s="888"/>
    </row>
    <row r="47" spans="2:58" ht="20.25" customHeight="1">
      <c r="B47" s="1036"/>
      <c r="C47" s="903"/>
      <c r="D47" s="904"/>
      <c r="E47" s="905"/>
      <c r="F47" s="135"/>
      <c r="G47" s="820"/>
      <c r="H47" s="825"/>
      <c r="I47" s="823"/>
      <c r="J47" s="823"/>
      <c r="K47" s="824"/>
      <c r="L47" s="829"/>
      <c r="M47" s="830"/>
      <c r="N47" s="830"/>
      <c r="O47" s="831"/>
      <c r="P47" s="859" t="s">
        <v>151</v>
      </c>
      <c r="Q47" s="860"/>
      <c r="R47" s="861"/>
      <c r="S47" s="136" t="str">
        <f>IF(S46="","",VLOOKUP(S46,'シフト記号表（勤務時間帯）'!$C$6:$K$35,9,FALSE))</f>
        <v/>
      </c>
      <c r="T47" s="137" t="str">
        <f>IF(T46="","",VLOOKUP(T46,'シフト記号表（勤務時間帯）'!$C$6:$K$35,9,FALSE))</f>
        <v/>
      </c>
      <c r="U47" s="137" t="str">
        <f>IF(U46="","",VLOOKUP(U46,'シフト記号表（勤務時間帯）'!$C$6:$K$35,9,FALSE))</f>
        <v/>
      </c>
      <c r="V47" s="137" t="str">
        <f>IF(V46="","",VLOOKUP(V46,'シフト記号表（勤務時間帯）'!$C$6:$K$35,9,FALSE))</f>
        <v/>
      </c>
      <c r="W47" s="137" t="str">
        <f>IF(W46="","",VLOOKUP(W46,'シフト記号表（勤務時間帯）'!$C$6:$K$35,9,FALSE))</f>
        <v/>
      </c>
      <c r="X47" s="137" t="str">
        <f>IF(X46="","",VLOOKUP(X46,'シフト記号表（勤務時間帯）'!$C$6:$K$35,9,FALSE))</f>
        <v/>
      </c>
      <c r="Y47" s="138" t="str">
        <f>IF(Y46="","",VLOOKUP(Y46,'シフト記号表（勤務時間帯）'!$C$6:$K$35,9,FALSE))</f>
        <v/>
      </c>
      <c r="Z47" s="136" t="str">
        <f>IF(Z46="","",VLOOKUP(Z46,'シフト記号表（勤務時間帯）'!$C$6:$K$35,9,FALSE))</f>
        <v/>
      </c>
      <c r="AA47" s="137" t="str">
        <f>IF(AA46="","",VLOOKUP(AA46,'シフト記号表（勤務時間帯）'!$C$6:$K$35,9,FALSE))</f>
        <v/>
      </c>
      <c r="AB47" s="137" t="str">
        <f>IF(AB46="","",VLOOKUP(AB46,'シフト記号表（勤務時間帯）'!$C$6:$K$35,9,FALSE))</f>
        <v/>
      </c>
      <c r="AC47" s="137" t="str">
        <f>IF(AC46="","",VLOOKUP(AC46,'シフト記号表（勤務時間帯）'!$C$6:$K$35,9,FALSE))</f>
        <v/>
      </c>
      <c r="AD47" s="137" t="str">
        <f>IF(AD46="","",VLOOKUP(AD46,'シフト記号表（勤務時間帯）'!$C$6:$K$35,9,FALSE))</f>
        <v/>
      </c>
      <c r="AE47" s="137" t="str">
        <f>IF(AE46="","",VLOOKUP(AE46,'シフト記号表（勤務時間帯）'!$C$6:$K$35,9,FALSE))</f>
        <v/>
      </c>
      <c r="AF47" s="138" t="str">
        <f>IF(AF46="","",VLOOKUP(AF46,'シフト記号表（勤務時間帯）'!$C$6:$K$35,9,FALSE))</f>
        <v/>
      </c>
      <c r="AG47" s="136" t="str">
        <f>IF(AG46="","",VLOOKUP(AG46,'シフト記号表（勤務時間帯）'!$C$6:$K$35,9,FALSE))</f>
        <v/>
      </c>
      <c r="AH47" s="137" t="str">
        <f>IF(AH46="","",VLOOKUP(AH46,'シフト記号表（勤務時間帯）'!$C$6:$K$35,9,FALSE))</f>
        <v/>
      </c>
      <c r="AI47" s="137" t="str">
        <f>IF(AI46="","",VLOOKUP(AI46,'シフト記号表（勤務時間帯）'!$C$6:$K$35,9,FALSE))</f>
        <v/>
      </c>
      <c r="AJ47" s="137" t="str">
        <f>IF(AJ46="","",VLOOKUP(AJ46,'シフト記号表（勤務時間帯）'!$C$6:$K$35,9,FALSE))</f>
        <v/>
      </c>
      <c r="AK47" s="137" t="str">
        <f>IF(AK46="","",VLOOKUP(AK46,'シフト記号表（勤務時間帯）'!$C$6:$K$35,9,FALSE))</f>
        <v/>
      </c>
      <c r="AL47" s="137" t="str">
        <f>IF(AL46="","",VLOOKUP(AL46,'シフト記号表（勤務時間帯）'!$C$6:$K$35,9,FALSE))</f>
        <v/>
      </c>
      <c r="AM47" s="138" t="str">
        <f>IF(AM46="","",VLOOKUP(AM46,'シフト記号表（勤務時間帯）'!$C$6:$K$35,9,FALSE))</f>
        <v/>
      </c>
      <c r="AN47" s="136" t="str">
        <f>IF(AN46="","",VLOOKUP(AN46,'シフト記号表（勤務時間帯）'!$C$6:$K$35,9,FALSE))</f>
        <v/>
      </c>
      <c r="AO47" s="137" t="str">
        <f>IF(AO46="","",VLOOKUP(AO46,'シフト記号表（勤務時間帯）'!$C$6:$K$35,9,FALSE))</f>
        <v/>
      </c>
      <c r="AP47" s="137" t="str">
        <f>IF(AP46="","",VLOOKUP(AP46,'シフト記号表（勤務時間帯）'!$C$6:$K$35,9,FALSE))</f>
        <v/>
      </c>
      <c r="AQ47" s="137" t="str">
        <f>IF(AQ46="","",VLOOKUP(AQ46,'シフト記号表（勤務時間帯）'!$C$6:$K$35,9,FALSE))</f>
        <v/>
      </c>
      <c r="AR47" s="137" t="str">
        <f>IF(AR46="","",VLOOKUP(AR46,'シフト記号表（勤務時間帯）'!$C$6:$K$35,9,FALSE))</f>
        <v/>
      </c>
      <c r="AS47" s="137" t="str">
        <f>IF(AS46="","",VLOOKUP(AS46,'シフト記号表（勤務時間帯）'!$C$6:$K$35,9,FALSE))</f>
        <v/>
      </c>
      <c r="AT47" s="138" t="str">
        <f>IF(AT46="","",VLOOKUP(AT46,'シフト記号表（勤務時間帯）'!$C$6:$K$35,9,FALSE))</f>
        <v/>
      </c>
      <c r="AU47" s="136" t="str">
        <f>IF(AU46="","",VLOOKUP(AU46,'シフト記号表（勤務時間帯）'!$C$6:$K$35,9,FALSE))</f>
        <v/>
      </c>
      <c r="AV47" s="137" t="str">
        <f>IF(AV46="","",VLOOKUP(AV46,'シフト記号表（勤務時間帯）'!$C$6:$K$35,9,FALSE))</f>
        <v/>
      </c>
      <c r="AW47" s="137" t="str">
        <f>IF(AW46="","",VLOOKUP(AW46,'シフト記号表（勤務時間帯）'!$C$6:$K$35,9,FALSE))</f>
        <v/>
      </c>
      <c r="AX47" s="862">
        <f>IF($BB$3="４週",SUM(S47:AT47),IF($BB$3="暦月",SUM(S47:AW47),""))</f>
        <v>0</v>
      </c>
      <c r="AY47" s="863"/>
      <c r="AZ47" s="864">
        <f>IF($BB$3="４週",AX47/4,IF($BB$3="暦月",'地密通所（100名）'!AX47/('地密通所（100名）'!$BB$8/7),""))</f>
        <v>0</v>
      </c>
      <c r="BA47" s="865"/>
      <c r="BB47" s="889"/>
      <c r="BC47" s="890"/>
      <c r="BD47" s="890"/>
      <c r="BE47" s="890"/>
      <c r="BF47" s="891"/>
    </row>
    <row r="48" spans="2:58" ht="20.25" customHeight="1">
      <c r="B48" s="1036"/>
      <c r="C48" s="906"/>
      <c r="D48" s="907"/>
      <c r="E48" s="908"/>
      <c r="F48" s="135">
        <f>C46</f>
        <v>0</v>
      </c>
      <c r="G48" s="821"/>
      <c r="H48" s="825"/>
      <c r="I48" s="823"/>
      <c r="J48" s="823"/>
      <c r="K48" s="824"/>
      <c r="L48" s="832"/>
      <c r="M48" s="833"/>
      <c r="N48" s="833"/>
      <c r="O48" s="834"/>
      <c r="P48" s="895" t="s">
        <v>152</v>
      </c>
      <c r="Q48" s="896"/>
      <c r="R48" s="897"/>
      <c r="S48" s="140" t="str">
        <f>IF(S46="","",VLOOKUP(S46,'シフト記号表（勤務時間帯）'!$C$6:$U$35,19,FALSE))</f>
        <v/>
      </c>
      <c r="T48" s="141" t="str">
        <f>IF(T46="","",VLOOKUP(T46,'シフト記号表（勤務時間帯）'!$C$6:$U$35,19,FALSE))</f>
        <v/>
      </c>
      <c r="U48" s="141" t="str">
        <f>IF(U46="","",VLOOKUP(U46,'シフト記号表（勤務時間帯）'!$C$6:$U$35,19,FALSE))</f>
        <v/>
      </c>
      <c r="V48" s="141" t="str">
        <f>IF(V46="","",VLOOKUP(V46,'シフト記号表（勤務時間帯）'!$C$6:$U$35,19,FALSE))</f>
        <v/>
      </c>
      <c r="W48" s="141" t="str">
        <f>IF(W46="","",VLOOKUP(W46,'シフト記号表（勤務時間帯）'!$C$6:$U$35,19,FALSE))</f>
        <v/>
      </c>
      <c r="X48" s="141" t="str">
        <f>IF(X46="","",VLOOKUP(X46,'シフト記号表（勤務時間帯）'!$C$6:$U$35,19,FALSE))</f>
        <v/>
      </c>
      <c r="Y48" s="142" t="str">
        <f>IF(Y46="","",VLOOKUP(Y46,'シフト記号表（勤務時間帯）'!$C$6:$U$35,19,FALSE))</f>
        <v/>
      </c>
      <c r="Z48" s="140" t="str">
        <f>IF(Z46="","",VLOOKUP(Z46,'シフト記号表（勤務時間帯）'!$C$6:$U$35,19,FALSE))</f>
        <v/>
      </c>
      <c r="AA48" s="141" t="str">
        <f>IF(AA46="","",VLOOKUP(AA46,'シフト記号表（勤務時間帯）'!$C$6:$U$35,19,FALSE))</f>
        <v/>
      </c>
      <c r="AB48" s="141" t="str">
        <f>IF(AB46="","",VLOOKUP(AB46,'シフト記号表（勤務時間帯）'!$C$6:$U$35,19,FALSE))</f>
        <v/>
      </c>
      <c r="AC48" s="141" t="str">
        <f>IF(AC46="","",VLOOKUP(AC46,'シフト記号表（勤務時間帯）'!$C$6:$U$35,19,FALSE))</f>
        <v/>
      </c>
      <c r="AD48" s="141" t="str">
        <f>IF(AD46="","",VLOOKUP(AD46,'シフト記号表（勤務時間帯）'!$C$6:$U$35,19,FALSE))</f>
        <v/>
      </c>
      <c r="AE48" s="141" t="str">
        <f>IF(AE46="","",VLOOKUP(AE46,'シフト記号表（勤務時間帯）'!$C$6:$U$35,19,FALSE))</f>
        <v/>
      </c>
      <c r="AF48" s="142" t="str">
        <f>IF(AF46="","",VLOOKUP(AF46,'シフト記号表（勤務時間帯）'!$C$6:$U$35,19,FALSE))</f>
        <v/>
      </c>
      <c r="AG48" s="140" t="str">
        <f>IF(AG46="","",VLOOKUP(AG46,'シフト記号表（勤務時間帯）'!$C$6:$U$35,19,FALSE))</f>
        <v/>
      </c>
      <c r="AH48" s="141" t="str">
        <f>IF(AH46="","",VLOOKUP(AH46,'シフト記号表（勤務時間帯）'!$C$6:$U$35,19,FALSE))</f>
        <v/>
      </c>
      <c r="AI48" s="141" t="str">
        <f>IF(AI46="","",VLOOKUP(AI46,'シフト記号表（勤務時間帯）'!$C$6:$U$35,19,FALSE))</f>
        <v/>
      </c>
      <c r="AJ48" s="141" t="str">
        <f>IF(AJ46="","",VLOOKUP(AJ46,'シフト記号表（勤務時間帯）'!$C$6:$U$35,19,FALSE))</f>
        <v/>
      </c>
      <c r="AK48" s="141" t="str">
        <f>IF(AK46="","",VLOOKUP(AK46,'シフト記号表（勤務時間帯）'!$C$6:$U$35,19,FALSE))</f>
        <v/>
      </c>
      <c r="AL48" s="141" t="str">
        <f>IF(AL46="","",VLOOKUP(AL46,'シフト記号表（勤務時間帯）'!$C$6:$U$35,19,FALSE))</f>
        <v/>
      </c>
      <c r="AM48" s="142" t="str">
        <f>IF(AM46="","",VLOOKUP(AM46,'シフト記号表（勤務時間帯）'!$C$6:$U$35,19,FALSE))</f>
        <v/>
      </c>
      <c r="AN48" s="140" t="str">
        <f>IF(AN46="","",VLOOKUP(AN46,'シフト記号表（勤務時間帯）'!$C$6:$U$35,19,FALSE))</f>
        <v/>
      </c>
      <c r="AO48" s="141" t="str">
        <f>IF(AO46="","",VLOOKUP(AO46,'シフト記号表（勤務時間帯）'!$C$6:$U$35,19,FALSE))</f>
        <v/>
      </c>
      <c r="AP48" s="141" t="str">
        <f>IF(AP46="","",VLOOKUP(AP46,'シフト記号表（勤務時間帯）'!$C$6:$U$35,19,FALSE))</f>
        <v/>
      </c>
      <c r="AQ48" s="141" t="str">
        <f>IF(AQ46="","",VLOOKUP(AQ46,'シフト記号表（勤務時間帯）'!$C$6:$U$35,19,FALSE))</f>
        <v/>
      </c>
      <c r="AR48" s="141" t="str">
        <f>IF(AR46="","",VLOOKUP(AR46,'シフト記号表（勤務時間帯）'!$C$6:$U$35,19,FALSE))</f>
        <v/>
      </c>
      <c r="AS48" s="141" t="str">
        <f>IF(AS46="","",VLOOKUP(AS46,'シフト記号表（勤務時間帯）'!$C$6:$U$35,19,FALSE))</f>
        <v/>
      </c>
      <c r="AT48" s="142" t="str">
        <f>IF(AT46="","",VLOOKUP(AT46,'シフト記号表（勤務時間帯）'!$C$6:$U$35,19,FALSE))</f>
        <v/>
      </c>
      <c r="AU48" s="140" t="str">
        <f>IF(AU46="","",VLOOKUP(AU46,'シフト記号表（勤務時間帯）'!$C$6:$U$35,19,FALSE))</f>
        <v/>
      </c>
      <c r="AV48" s="141" t="str">
        <f>IF(AV46="","",VLOOKUP(AV46,'シフト記号表（勤務時間帯）'!$C$6:$U$35,19,FALSE))</f>
        <v/>
      </c>
      <c r="AW48" s="141" t="str">
        <f>IF(AW46="","",VLOOKUP(AW46,'シフト記号表（勤務時間帯）'!$C$6:$U$35,19,FALSE))</f>
        <v/>
      </c>
      <c r="AX48" s="869">
        <f>IF($BB$3="４週",SUM(S48:AT48),IF($BB$3="暦月",SUM(S48:AW48),""))</f>
        <v>0</v>
      </c>
      <c r="AY48" s="870"/>
      <c r="AZ48" s="871">
        <f>IF($BB$3="４週",AX48/4,IF($BB$3="暦月",'地密通所（100名）'!AX48/('地密通所（100名）'!$BB$8/7),""))</f>
        <v>0</v>
      </c>
      <c r="BA48" s="872"/>
      <c r="BB48" s="892"/>
      <c r="BC48" s="893"/>
      <c r="BD48" s="893"/>
      <c r="BE48" s="893"/>
      <c r="BF48" s="894"/>
    </row>
    <row r="49" spans="2:58" ht="20.25" customHeight="1">
      <c r="B49" s="1036">
        <f>B46+1</f>
        <v>10</v>
      </c>
      <c r="C49" s="900"/>
      <c r="D49" s="901"/>
      <c r="E49" s="902"/>
      <c r="F49" s="143"/>
      <c r="G49" s="819"/>
      <c r="H49" s="822"/>
      <c r="I49" s="823"/>
      <c r="J49" s="823"/>
      <c r="K49" s="824"/>
      <c r="L49" s="826"/>
      <c r="M49" s="827"/>
      <c r="N49" s="827"/>
      <c r="O49" s="828"/>
      <c r="P49" s="835" t="s">
        <v>148</v>
      </c>
      <c r="Q49" s="836"/>
      <c r="R49" s="837"/>
      <c r="S49" s="211"/>
      <c r="T49" s="212"/>
      <c r="U49" s="212"/>
      <c r="V49" s="212"/>
      <c r="W49" s="212"/>
      <c r="X49" s="212"/>
      <c r="Y49" s="213"/>
      <c r="Z49" s="211"/>
      <c r="AA49" s="212"/>
      <c r="AB49" s="212"/>
      <c r="AC49" s="212"/>
      <c r="AD49" s="212"/>
      <c r="AE49" s="212"/>
      <c r="AF49" s="213"/>
      <c r="AG49" s="211"/>
      <c r="AH49" s="212"/>
      <c r="AI49" s="212"/>
      <c r="AJ49" s="212"/>
      <c r="AK49" s="212"/>
      <c r="AL49" s="212"/>
      <c r="AM49" s="213"/>
      <c r="AN49" s="211"/>
      <c r="AO49" s="212"/>
      <c r="AP49" s="212"/>
      <c r="AQ49" s="212"/>
      <c r="AR49" s="212"/>
      <c r="AS49" s="212"/>
      <c r="AT49" s="213"/>
      <c r="AU49" s="211"/>
      <c r="AV49" s="212"/>
      <c r="AW49" s="212"/>
      <c r="AX49" s="1039"/>
      <c r="AY49" s="1040"/>
      <c r="AZ49" s="1041"/>
      <c r="BA49" s="1042"/>
      <c r="BB49" s="886"/>
      <c r="BC49" s="887"/>
      <c r="BD49" s="887"/>
      <c r="BE49" s="887"/>
      <c r="BF49" s="888"/>
    </row>
    <row r="50" spans="2:58" ht="20.25" customHeight="1">
      <c r="B50" s="1036"/>
      <c r="C50" s="903"/>
      <c r="D50" s="904"/>
      <c r="E50" s="905"/>
      <c r="F50" s="135"/>
      <c r="G50" s="820"/>
      <c r="H50" s="825"/>
      <c r="I50" s="823"/>
      <c r="J50" s="823"/>
      <c r="K50" s="824"/>
      <c r="L50" s="829"/>
      <c r="M50" s="830"/>
      <c r="N50" s="830"/>
      <c r="O50" s="831"/>
      <c r="P50" s="859" t="s">
        <v>151</v>
      </c>
      <c r="Q50" s="860"/>
      <c r="R50" s="861"/>
      <c r="S50" s="136" t="str">
        <f>IF(S49="","",VLOOKUP(S49,'シフト記号表（勤務時間帯）'!$C$6:$K$35,9,FALSE))</f>
        <v/>
      </c>
      <c r="T50" s="137" t="str">
        <f>IF(T49="","",VLOOKUP(T49,'シフト記号表（勤務時間帯）'!$C$6:$K$35,9,FALSE))</f>
        <v/>
      </c>
      <c r="U50" s="137" t="str">
        <f>IF(U49="","",VLOOKUP(U49,'シフト記号表（勤務時間帯）'!$C$6:$K$35,9,FALSE))</f>
        <v/>
      </c>
      <c r="V50" s="137" t="str">
        <f>IF(V49="","",VLOOKUP(V49,'シフト記号表（勤務時間帯）'!$C$6:$K$35,9,FALSE))</f>
        <v/>
      </c>
      <c r="W50" s="137" t="str">
        <f>IF(W49="","",VLOOKUP(W49,'シフト記号表（勤務時間帯）'!$C$6:$K$35,9,FALSE))</f>
        <v/>
      </c>
      <c r="X50" s="137" t="str">
        <f>IF(X49="","",VLOOKUP(X49,'シフト記号表（勤務時間帯）'!$C$6:$K$35,9,FALSE))</f>
        <v/>
      </c>
      <c r="Y50" s="138" t="str">
        <f>IF(Y49="","",VLOOKUP(Y49,'シフト記号表（勤務時間帯）'!$C$6:$K$35,9,FALSE))</f>
        <v/>
      </c>
      <c r="Z50" s="136" t="str">
        <f>IF(Z49="","",VLOOKUP(Z49,'シフト記号表（勤務時間帯）'!$C$6:$K$35,9,FALSE))</f>
        <v/>
      </c>
      <c r="AA50" s="137" t="str">
        <f>IF(AA49="","",VLOOKUP(AA49,'シフト記号表（勤務時間帯）'!$C$6:$K$35,9,FALSE))</f>
        <v/>
      </c>
      <c r="AB50" s="137" t="str">
        <f>IF(AB49="","",VLOOKUP(AB49,'シフト記号表（勤務時間帯）'!$C$6:$K$35,9,FALSE))</f>
        <v/>
      </c>
      <c r="AC50" s="137" t="str">
        <f>IF(AC49="","",VLOOKUP(AC49,'シフト記号表（勤務時間帯）'!$C$6:$K$35,9,FALSE))</f>
        <v/>
      </c>
      <c r="AD50" s="137" t="str">
        <f>IF(AD49="","",VLOOKUP(AD49,'シフト記号表（勤務時間帯）'!$C$6:$K$35,9,FALSE))</f>
        <v/>
      </c>
      <c r="AE50" s="137" t="str">
        <f>IF(AE49="","",VLOOKUP(AE49,'シフト記号表（勤務時間帯）'!$C$6:$K$35,9,FALSE))</f>
        <v/>
      </c>
      <c r="AF50" s="138" t="str">
        <f>IF(AF49="","",VLOOKUP(AF49,'シフト記号表（勤務時間帯）'!$C$6:$K$35,9,FALSE))</f>
        <v/>
      </c>
      <c r="AG50" s="136" t="str">
        <f>IF(AG49="","",VLOOKUP(AG49,'シフト記号表（勤務時間帯）'!$C$6:$K$35,9,FALSE))</f>
        <v/>
      </c>
      <c r="AH50" s="137" t="str">
        <f>IF(AH49="","",VLOOKUP(AH49,'シフト記号表（勤務時間帯）'!$C$6:$K$35,9,FALSE))</f>
        <v/>
      </c>
      <c r="AI50" s="137" t="str">
        <f>IF(AI49="","",VLOOKUP(AI49,'シフト記号表（勤務時間帯）'!$C$6:$K$35,9,FALSE))</f>
        <v/>
      </c>
      <c r="AJ50" s="137" t="str">
        <f>IF(AJ49="","",VLOOKUP(AJ49,'シフト記号表（勤務時間帯）'!$C$6:$K$35,9,FALSE))</f>
        <v/>
      </c>
      <c r="AK50" s="137" t="str">
        <f>IF(AK49="","",VLOOKUP(AK49,'シフト記号表（勤務時間帯）'!$C$6:$K$35,9,FALSE))</f>
        <v/>
      </c>
      <c r="AL50" s="137" t="str">
        <f>IF(AL49="","",VLOOKUP(AL49,'シフト記号表（勤務時間帯）'!$C$6:$K$35,9,FALSE))</f>
        <v/>
      </c>
      <c r="AM50" s="138" t="str">
        <f>IF(AM49="","",VLOOKUP(AM49,'シフト記号表（勤務時間帯）'!$C$6:$K$35,9,FALSE))</f>
        <v/>
      </c>
      <c r="AN50" s="136" t="str">
        <f>IF(AN49="","",VLOOKUP(AN49,'シフト記号表（勤務時間帯）'!$C$6:$K$35,9,FALSE))</f>
        <v/>
      </c>
      <c r="AO50" s="137" t="str">
        <f>IF(AO49="","",VLOOKUP(AO49,'シフト記号表（勤務時間帯）'!$C$6:$K$35,9,FALSE))</f>
        <v/>
      </c>
      <c r="AP50" s="137" t="str">
        <f>IF(AP49="","",VLOOKUP(AP49,'シフト記号表（勤務時間帯）'!$C$6:$K$35,9,FALSE))</f>
        <v/>
      </c>
      <c r="AQ50" s="137" t="str">
        <f>IF(AQ49="","",VLOOKUP(AQ49,'シフト記号表（勤務時間帯）'!$C$6:$K$35,9,FALSE))</f>
        <v/>
      </c>
      <c r="AR50" s="137" t="str">
        <f>IF(AR49="","",VLOOKUP(AR49,'シフト記号表（勤務時間帯）'!$C$6:$K$35,9,FALSE))</f>
        <v/>
      </c>
      <c r="AS50" s="137" t="str">
        <f>IF(AS49="","",VLOOKUP(AS49,'シフト記号表（勤務時間帯）'!$C$6:$K$35,9,FALSE))</f>
        <v/>
      </c>
      <c r="AT50" s="138" t="str">
        <f>IF(AT49="","",VLOOKUP(AT49,'シフト記号表（勤務時間帯）'!$C$6:$K$35,9,FALSE))</f>
        <v/>
      </c>
      <c r="AU50" s="136" t="str">
        <f>IF(AU49="","",VLOOKUP(AU49,'シフト記号表（勤務時間帯）'!$C$6:$K$35,9,FALSE))</f>
        <v/>
      </c>
      <c r="AV50" s="137" t="str">
        <f>IF(AV49="","",VLOOKUP(AV49,'シフト記号表（勤務時間帯）'!$C$6:$K$35,9,FALSE))</f>
        <v/>
      </c>
      <c r="AW50" s="137" t="str">
        <f>IF(AW49="","",VLOOKUP(AW49,'シフト記号表（勤務時間帯）'!$C$6:$K$35,9,FALSE))</f>
        <v/>
      </c>
      <c r="AX50" s="862">
        <f>IF($BB$3="４週",SUM(S50:AT50),IF($BB$3="暦月",SUM(S50:AW50),""))</f>
        <v>0</v>
      </c>
      <c r="AY50" s="863"/>
      <c r="AZ50" s="864">
        <f>IF($BB$3="４週",AX50/4,IF($BB$3="暦月",'地密通所（100名）'!AX50/('地密通所（100名）'!$BB$8/7),""))</f>
        <v>0</v>
      </c>
      <c r="BA50" s="865"/>
      <c r="BB50" s="889"/>
      <c r="BC50" s="890"/>
      <c r="BD50" s="890"/>
      <c r="BE50" s="890"/>
      <c r="BF50" s="891"/>
    </row>
    <row r="51" spans="2:58" ht="20.25" customHeight="1">
      <c r="B51" s="1036"/>
      <c r="C51" s="906"/>
      <c r="D51" s="907"/>
      <c r="E51" s="908"/>
      <c r="F51" s="135">
        <f>C49</f>
        <v>0</v>
      </c>
      <c r="G51" s="821"/>
      <c r="H51" s="825"/>
      <c r="I51" s="823"/>
      <c r="J51" s="823"/>
      <c r="K51" s="824"/>
      <c r="L51" s="832"/>
      <c r="M51" s="833"/>
      <c r="N51" s="833"/>
      <c r="O51" s="834"/>
      <c r="P51" s="895" t="s">
        <v>152</v>
      </c>
      <c r="Q51" s="896"/>
      <c r="R51" s="897"/>
      <c r="S51" s="140" t="str">
        <f>IF(S49="","",VLOOKUP(S49,'シフト記号表（勤務時間帯）'!$C$6:$U$35,19,FALSE))</f>
        <v/>
      </c>
      <c r="T51" s="141" t="str">
        <f>IF(T49="","",VLOOKUP(T49,'シフト記号表（勤務時間帯）'!$C$6:$U$35,19,FALSE))</f>
        <v/>
      </c>
      <c r="U51" s="141" t="str">
        <f>IF(U49="","",VLOOKUP(U49,'シフト記号表（勤務時間帯）'!$C$6:$U$35,19,FALSE))</f>
        <v/>
      </c>
      <c r="V51" s="141" t="str">
        <f>IF(V49="","",VLOOKUP(V49,'シフト記号表（勤務時間帯）'!$C$6:$U$35,19,FALSE))</f>
        <v/>
      </c>
      <c r="W51" s="141" t="str">
        <f>IF(W49="","",VLOOKUP(W49,'シフト記号表（勤務時間帯）'!$C$6:$U$35,19,FALSE))</f>
        <v/>
      </c>
      <c r="X51" s="141" t="str">
        <f>IF(X49="","",VLOOKUP(X49,'シフト記号表（勤務時間帯）'!$C$6:$U$35,19,FALSE))</f>
        <v/>
      </c>
      <c r="Y51" s="142" t="str">
        <f>IF(Y49="","",VLOOKUP(Y49,'シフト記号表（勤務時間帯）'!$C$6:$U$35,19,FALSE))</f>
        <v/>
      </c>
      <c r="Z51" s="140" t="str">
        <f>IF(Z49="","",VLOOKUP(Z49,'シフト記号表（勤務時間帯）'!$C$6:$U$35,19,FALSE))</f>
        <v/>
      </c>
      <c r="AA51" s="141" t="str">
        <f>IF(AA49="","",VLOOKUP(AA49,'シフト記号表（勤務時間帯）'!$C$6:$U$35,19,FALSE))</f>
        <v/>
      </c>
      <c r="AB51" s="141" t="str">
        <f>IF(AB49="","",VLOOKUP(AB49,'シフト記号表（勤務時間帯）'!$C$6:$U$35,19,FALSE))</f>
        <v/>
      </c>
      <c r="AC51" s="141" t="str">
        <f>IF(AC49="","",VLOOKUP(AC49,'シフト記号表（勤務時間帯）'!$C$6:$U$35,19,FALSE))</f>
        <v/>
      </c>
      <c r="AD51" s="141" t="str">
        <f>IF(AD49="","",VLOOKUP(AD49,'シフト記号表（勤務時間帯）'!$C$6:$U$35,19,FALSE))</f>
        <v/>
      </c>
      <c r="AE51" s="141" t="str">
        <f>IF(AE49="","",VLOOKUP(AE49,'シフト記号表（勤務時間帯）'!$C$6:$U$35,19,FALSE))</f>
        <v/>
      </c>
      <c r="AF51" s="142" t="str">
        <f>IF(AF49="","",VLOOKUP(AF49,'シフト記号表（勤務時間帯）'!$C$6:$U$35,19,FALSE))</f>
        <v/>
      </c>
      <c r="AG51" s="140" t="str">
        <f>IF(AG49="","",VLOOKUP(AG49,'シフト記号表（勤務時間帯）'!$C$6:$U$35,19,FALSE))</f>
        <v/>
      </c>
      <c r="AH51" s="141" t="str">
        <f>IF(AH49="","",VLOOKUP(AH49,'シフト記号表（勤務時間帯）'!$C$6:$U$35,19,FALSE))</f>
        <v/>
      </c>
      <c r="AI51" s="141" t="str">
        <f>IF(AI49="","",VLOOKUP(AI49,'シフト記号表（勤務時間帯）'!$C$6:$U$35,19,FALSE))</f>
        <v/>
      </c>
      <c r="AJ51" s="141" t="str">
        <f>IF(AJ49="","",VLOOKUP(AJ49,'シフト記号表（勤務時間帯）'!$C$6:$U$35,19,FALSE))</f>
        <v/>
      </c>
      <c r="AK51" s="141" t="str">
        <f>IF(AK49="","",VLOOKUP(AK49,'シフト記号表（勤務時間帯）'!$C$6:$U$35,19,FALSE))</f>
        <v/>
      </c>
      <c r="AL51" s="141" t="str">
        <f>IF(AL49="","",VLOOKUP(AL49,'シフト記号表（勤務時間帯）'!$C$6:$U$35,19,FALSE))</f>
        <v/>
      </c>
      <c r="AM51" s="142" t="str">
        <f>IF(AM49="","",VLOOKUP(AM49,'シフト記号表（勤務時間帯）'!$C$6:$U$35,19,FALSE))</f>
        <v/>
      </c>
      <c r="AN51" s="140" t="str">
        <f>IF(AN49="","",VLOOKUP(AN49,'シフト記号表（勤務時間帯）'!$C$6:$U$35,19,FALSE))</f>
        <v/>
      </c>
      <c r="AO51" s="141" t="str">
        <f>IF(AO49="","",VLOOKUP(AO49,'シフト記号表（勤務時間帯）'!$C$6:$U$35,19,FALSE))</f>
        <v/>
      </c>
      <c r="AP51" s="141" t="str">
        <f>IF(AP49="","",VLOOKUP(AP49,'シフト記号表（勤務時間帯）'!$C$6:$U$35,19,FALSE))</f>
        <v/>
      </c>
      <c r="AQ51" s="141" t="str">
        <f>IF(AQ49="","",VLOOKUP(AQ49,'シフト記号表（勤務時間帯）'!$C$6:$U$35,19,FALSE))</f>
        <v/>
      </c>
      <c r="AR51" s="141" t="str">
        <f>IF(AR49="","",VLOOKUP(AR49,'シフト記号表（勤務時間帯）'!$C$6:$U$35,19,FALSE))</f>
        <v/>
      </c>
      <c r="AS51" s="141" t="str">
        <f>IF(AS49="","",VLOOKUP(AS49,'シフト記号表（勤務時間帯）'!$C$6:$U$35,19,FALSE))</f>
        <v/>
      </c>
      <c r="AT51" s="142" t="str">
        <f>IF(AT49="","",VLOOKUP(AT49,'シフト記号表（勤務時間帯）'!$C$6:$U$35,19,FALSE))</f>
        <v/>
      </c>
      <c r="AU51" s="140" t="str">
        <f>IF(AU49="","",VLOOKUP(AU49,'シフト記号表（勤務時間帯）'!$C$6:$U$35,19,FALSE))</f>
        <v/>
      </c>
      <c r="AV51" s="141" t="str">
        <f>IF(AV49="","",VLOOKUP(AV49,'シフト記号表（勤務時間帯）'!$C$6:$U$35,19,FALSE))</f>
        <v/>
      </c>
      <c r="AW51" s="141" t="str">
        <f>IF(AW49="","",VLOOKUP(AW49,'シフト記号表（勤務時間帯）'!$C$6:$U$35,19,FALSE))</f>
        <v/>
      </c>
      <c r="AX51" s="869">
        <f>IF($BB$3="４週",SUM(S51:AT51),IF($BB$3="暦月",SUM(S51:AW51),""))</f>
        <v>0</v>
      </c>
      <c r="AY51" s="870"/>
      <c r="AZ51" s="871">
        <f>IF($BB$3="４週",AX51/4,IF($BB$3="暦月",'地密通所（100名）'!AX51/('地密通所（100名）'!$BB$8/7),""))</f>
        <v>0</v>
      </c>
      <c r="BA51" s="872"/>
      <c r="BB51" s="892"/>
      <c r="BC51" s="893"/>
      <c r="BD51" s="893"/>
      <c r="BE51" s="893"/>
      <c r="BF51" s="894"/>
    </row>
    <row r="52" spans="2:58" ht="20.25" customHeight="1">
      <c r="B52" s="1036">
        <f>B49+1</f>
        <v>11</v>
      </c>
      <c r="C52" s="900"/>
      <c r="D52" s="901"/>
      <c r="E52" s="902"/>
      <c r="F52" s="143"/>
      <c r="G52" s="819"/>
      <c r="H52" s="822"/>
      <c r="I52" s="823"/>
      <c r="J52" s="823"/>
      <c r="K52" s="824"/>
      <c r="L52" s="826"/>
      <c r="M52" s="827"/>
      <c r="N52" s="827"/>
      <c r="O52" s="828"/>
      <c r="P52" s="835" t="s">
        <v>148</v>
      </c>
      <c r="Q52" s="836"/>
      <c r="R52" s="837"/>
      <c r="S52" s="211"/>
      <c r="T52" s="212"/>
      <c r="U52" s="212"/>
      <c r="V52" s="212"/>
      <c r="W52" s="212"/>
      <c r="X52" s="212"/>
      <c r="Y52" s="213"/>
      <c r="Z52" s="211"/>
      <c r="AA52" s="212"/>
      <c r="AB52" s="212"/>
      <c r="AC52" s="212"/>
      <c r="AD52" s="212"/>
      <c r="AE52" s="212"/>
      <c r="AF52" s="213"/>
      <c r="AG52" s="211"/>
      <c r="AH52" s="212"/>
      <c r="AI52" s="212"/>
      <c r="AJ52" s="212"/>
      <c r="AK52" s="212"/>
      <c r="AL52" s="212"/>
      <c r="AM52" s="213"/>
      <c r="AN52" s="211"/>
      <c r="AO52" s="212"/>
      <c r="AP52" s="212"/>
      <c r="AQ52" s="212"/>
      <c r="AR52" s="212"/>
      <c r="AS52" s="212"/>
      <c r="AT52" s="213"/>
      <c r="AU52" s="211"/>
      <c r="AV52" s="212"/>
      <c r="AW52" s="212"/>
      <c r="AX52" s="1039"/>
      <c r="AY52" s="1040"/>
      <c r="AZ52" s="1041"/>
      <c r="BA52" s="1042"/>
      <c r="BB52" s="886"/>
      <c r="BC52" s="887"/>
      <c r="BD52" s="887"/>
      <c r="BE52" s="887"/>
      <c r="BF52" s="888"/>
    </row>
    <row r="53" spans="2:58" ht="20.25" customHeight="1">
      <c r="B53" s="1036"/>
      <c r="C53" s="903"/>
      <c r="D53" s="904"/>
      <c r="E53" s="905"/>
      <c r="F53" s="135"/>
      <c r="G53" s="820"/>
      <c r="H53" s="825"/>
      <c r="I53" s="823"/>
      <c r="J53" s="823"/>
      <c r="K53" s="824"/>
      <c r="L53" s="829"/>
      <c r="M53" s="830"/>
      <c r="N53" s="830"/>
      <c r="O53" s="831"/>
      <c r="P53" s="859" t="s">
        <v>151</v>
      </c>
      <c r="Q53" s="860"/>
      <c r="R53" s="861"/>
      <c r="S53" s="136" t="str">
        <f>IF(S52="","",VLOOKUP(S52,'シフト記号表（勤務時間帯）'!$C$6:$K$35,9,FALSE))</f>
        <v/>
      </c>
      <c r="T53" s="137" t="str">
        <f>IF(T52="","",VLOOKUP(T52,'シフト記号表（勤務時間帯）'!$C$6:$K$35,9,FALSE))</f>
        <v/>
      </c>
      <c r="U53" s="137" t="str">
        <f>IF(U52="","",VLOOKUP(U52,'シフト記号表（勤務時間帯）'!$C$6:$K$35,9,FALSE))</f>
        <v/>
      </c>
      <c r="V53" s="137" t="str">
        <f>IF(V52="","",VLOOKUP(V52,'シフト記号表（勤務時間帯）'!$C$6:$K$35,9,FALSE))</f>
        <v/>
      </c>
      <c r="W53" s="137" t="str">
        <f>IF(W52="","",VLOOKUP(W52,'シフト記号表（勤務時間帯）'!$C$6:$K$35,9,FALSE))</f>
        <v/>
      </c>
      <c r="X53" s="137" t="str">
        <f>IF(X52="","",VLOOKUP(X52,'シフト記号表（勤務時間帯）'!$C$6:$K$35,9,FALSE))</f>
        <v/>
      </c>
      <c r="Y53" s="138" t="str">
        <f>IF(Y52="","",VLOOKUP(Y52,'シフト記号表（勤務時間帯）'!$C$6:$K$35,9,FALSE))</f>
        <v/>
      </c>
      <c r="Z53" s="136" t="str">
        <f>IF(Z52="","",VLOOKUP(Z52,'シフト記号表（勤務時間帯）'!$C$6:$K$35,9,FALSE))</f>
        <v/>
      </c>
      <c r="AA53" s="137" t="str">
        <f>IF(AA52="","",VLOOKUP(AA52,'シフト記号表（勤務時間帯）'!$C$6:$K$35,9,FALSE))</f>
        <v/>
      </c>
      <c r="AB53" s="137" t="str">
        <f>IF(AB52="","",VLOOKUP(AB52,'シフト記号表（勤務時間帯）'!$C$6:$K$35,9,FALSE))</f>
        <v/>
      </c>
      <c r="AC53" s="137" t="str">
        <f>IF(AC52="","",VLOOKUP(AC52,'シフト記号表（勤務時間帯）'!$C$6:$K$35,9,FALSE))</f>
        <v/>
      </c>
      <c r="AD53" s="137" t="str">
        <f>IF(AD52="","",VLOOKUP(AD52,'シフト記号表（勤務時間帯）'!$C$6:$K$35,9,FALSE))</f>
        <v/>
      </c>
      <c r="AE53" s="137" t="str">
        <f>IF(AE52="","",VLOOKUP(AE52,'シフト記号表（勤務時間帯）'!$C$6:$K$35,9,FALSE))</f>
        <v/>
      </c>
      <c r="AF53" s="138" t="str">
        <f>IF(AF52="","",VLOOKUP(AF52,'シフト記号表（勤務時間帯）'!$C$6:$K$35,9,FALSE))</f>
        <v/>
      </c>
      <c r="AG53" s="136" t="str">
        <f>IF(AG52="","",VLOOKUP(AG52,'シフト記号表（勤務時間帯）'!$C$6:$K$35,9,FALSE))</f>
        <v/>
      </c>
      <c r="AH53" s="137" t="str">
        <f>IF(AH52="","",VLOOKUP(AH52,'シフト記号表（勤務時間帯）'!$C$6:$K$35,9,FALSE))</f>
        <v/>
      </c>
      <c r="AI53" s="137" t="str">
        <f>IF(AI52="","",VLOOKUP(AI52,'シフト記号表（勤務時間帯）'!$C$6:$K$35,9,FALSE))</f>
        <v/>
      </c>
      <c r="AJ53" s="137" t="str">
        <f>IF(AJ52="","",VLOOKUP(AJ52,'シフト記号表（勤務時間帯）'!$C$6:$K$35,9,FALSE))</f>
        <v/>
      </c>
      <c r="AK53" s="137" t="str">
        <f>IF(AK52="","",VLOOKUP(AK52,'シフト記号表（勤務時間帯）'!$C$6:$K$35,9,FALSE))</f>
        <v/>
      </c>
      <c r="AL53" s="137" t="str">
        <f>IF(AL52="","",VLOOKUP(AL52,'シフト記号表（勤務時間帯）'!$C$6:$K$35,9,FALSE))</f>
        <v/>
      </c>
      <c r="AM53" s="138" t="str">
        <f>IF(AM52="","",VLOOKUP(AM52,'シフト記号表（勤務時間帯）'!$C$6:$K$35,9,FALSE))</f>
        <v/>
      </c>
      <c r="AN53" s="136" t="str">
        <f>IF(AN52="","",VLOOKUP(AN52,'シフト記号表（勤務時間帯）'!$C$6:$K$35,9,FALSE))</f>
        <v/>
      </c>
      <c r="AO53" s="137" t="str">
        <f>IF(AO52="","",VLOOKUP(AO52,'シフト記号表（勤務時間帯）'!$C$6:$K$35,9,FALSE))</f>
        <v/>
      </c>
      <c r="AP53" s="137" t="str">
        <f>IF(AP52="","",VLOOKUP(AP52,'シフト記号表（勤務時間帯）'!$C$6:$K$35,9,FALSE))</f>
        <v/>
      </c>
      <c r="AQ53" s="137" t="str">
        <f>IF(AQ52="","",VLOOKUP(AQ52,'シフト記号表（勤務時間帯）'!$C$6:$K$35,9,FALSE))</f>
        <v/>
      </c>
      <c r="AR53" s="137" t="str">
        <f>IF(AR52="","",VLOOKUP(AR52,'シフト記号表（勤務時間帯）'!$C$6:$K$35,9,FALSE))</f>
        <v/>
      </c>
      <c r="AS53" s="137" t="str">
        <f>IF(AS52="","",VLOOKUP(AS52,'シフト記号表（勤務時間帯）'!$C$6:$K$35,9,FALSE))</f>
        <v/>
      </c>
      <c r="AT53" s="138" t="str">
        <f>IF(AT52="","",VLOOKUP(AT52,'シフト記号表（勤務時間帯）'!$C$6:$K$35,9,FALSE))</f>
        <v/>
      </c>
      <c r="AU53" s="136" t="str">
        <f>IF(AU52="","",VLOOKUP(AU52,'シフト記号表（勤務時間帯）'!$C$6:$K$35,9,FALSE))</f>
        <v/>
      </c>
      <c r="AV53" s="137" t="str">
        <f>IF(AV52="","",VLOOKUP(AV52,'シフト記号表（勤務時間帯）'!$C$6:$K$35,9,FALSE))</f>
        <v/>
      </c>
      <c r="AW53" s="137" t="str">
        <f>IF(AW52="","",VLOOKUP(AW52,'シフト記号表（勤務時間帯）'!$C$6:$K$35,9,FALSE))</f>
        <v/>
      </c>
      <c r="AX53" s="862">
        <f>IF($BB$3="４週",SUM(S53:AT53),IF($BB$3="暦月",SUM(S53:AW53),""))</f>
        <v>0</v>
      </c>
      <c r="AY53" s="863"/>
      <c r="AZ53" s="864">
        <f>IF($BB$3="４週",AX53/4,IF($BB$3="暦月",'地密通所（100名）'!AX53/('地密通所（100名）'!$BB$8/7),""))</f>
        <v>0</v>
      </c>
      <c r="BA53" s="865"/>
      <c r="BB53" s="889"/>
      <c r="BC53" s="890"/>
      <c r="BD53" s="890"/>
      <c r="BE53" s="890"/>
      <c r="BF53" s="891"/>
    </row>
    <row r="54" spans="2:58" ht="20.25" customHeight="1">
      <c r="B54" s="1036"/>
      <c r="C54" s="906"/>
      <c r="D54" s="907"/>
      <c r="E54" s="908"/>
      <c r="F54" s="135">
        <f>C52</f>
        <v>0</v>
      </c>
      <c r="G54" s="821"/>
      <c r="H54" s="825"/>
      <c r="I54" s="823"/>
      <c r="J54" s="823"/>
      <c r="K54" s="824"/>
      <c r="L54" s="832"/>
      <c r="M54" s="833"/>
      <c r="N54" s="833"/>
      <c r="O54" s="834"/>
      <c r="P54" s="895" t="s">
        <v>152</v>
      </c>
      <c r="Q54" s="896"/>
      <c r="R54" s="897"/>
      <c r="S54" s="140" t="str">
        <f>IF(S52="","",VLOOKUP(S52,'シフト記号表（勤務時間帯）'!$C$6:$U$35,19,FALSE))</f>
        <v/>
      </c>
      <c r="T54" s="141" t="str">
        <f>IF(T52="","",VLOOKUP(T52,'シフト記号表（勤務時間帯）'!$C$6:$U$35,19,FALSE))</f>
        <v/>
      </c>
      <c r="U54" s="141" t="str">
        <f>IF(U52="","",VLOOKUP(U52,'シフト記号表（勤務時間帯）'!$C$6:$U$35,19,FALSE))</f>
        <v/>
      </c>
      <c r="V54" s="141" t="str">
        <f>IF(V52="","",VLOOKUP(V52,'シフト記号表（勤務時間帯）'!$C$6:$U$35,19,FALSE))</f>
        <v/>
      </c>
      <c r="W54" s="141" t="str">
        <f>IF(W52="","",VLOOKUP(W52,'シフト記号表（勤務時間帯）'!$C$6:$U$35,19,FALSE))</f>
        <v/>
      </c>
      <c r="X54" s="141" t="str">
        <f>IF(X52="","",VLOOKUP(X52,'シフト記号表（勤務時間帯）'!$C$6:$U$35,19,FALSE))</f>
        <v/>
      </c>
      <c r="Y54" s="142" t="str">
        <f>IF(Y52="","",VLOOKUP(Y52,'シフト記号表（勤務時間帯）'!$C$6:$U$35,19,FALSE))</f>
        <v/>
      </c>
      <c r="Z54" s="140" t="str">
        <f>IF(Z52="","",VLOOKUP(Z52,'シフト記号表（勤務時間帯）'!$C$6:$U$35,19,FALSE))</f>
        <v/>
      </c>
      <c r="AA54" s="141" t="str">
        <f>IF(AA52="","",VLOOKUP(AA52,'シフト記号表（勤務時間帯）'!$C$6:$U$35,19,FALSE))</f>
        <v/>
      </c>
      <c r="AB54" s="141" t="str">
        <f>IF(AB52="","",VLOOKUP(AB52,'シフト記号表（勤務時間帯）'!$C$6:$U$35,19,FALSE))</f>
        <v/>
      </c>
      <c r="AC54" s="141" t="str">
        <f>IF(AC52="","",VLOOKUP(AC52,'シフト記号表（勤務時間帯）'!$C$6:$U$35,19,FALSE))</f>
        <v/>
      </c>
      <c r="AD54" s="141" t="str">
        <f>IF(AD52="","",VLOOKUP(AD52,'シフト記号表（勤務時間帯）'!$C$6:$U$35,19,FALSE))</f>
        <v/>
      </c>
      <c r="AE54" s="141" t="str">
        <f>IF(AE52="","",VLOOKUP(AE52,'シフト記号表（勤務時間帯）'!$C$6:$U$35,19,FALSE))</f>
        <v/>
      </c>
      <c r="AF54" s="142" t="str">
        <f>IF(AF52="","",VLOOKUP(AF52,'シフト記号表（勤務時間帯）'!$C$6:$U$35,19,FALSE))</f>
        <v/>
      </c>
      <c r="AG54" s="140" t="str">
        <f>IF(AG52="","",VLOOKUP(AG52,'シフト記号表（勤務時間帯）'!$C$6:$U$35,19,FALSE))</f>
        <v/>
      </c>
      <c r="AH54" s="141" t="str">
        <f>IF(AH52="","",VLOOKUP(AH52,'シフト記号表（勤務時間帯）'!$C$6:$U$35,19,FALSE))</f>
        <v/>
      </c>
      <c r="AI54" s="141" t="str">
        <f>IF(AI52="","",VLOOKUP(AI52,'シフト記号表（勤務時間帯）'!$C$6:$U$35,19,FALSE))</f>
        <v/>
      </c>
      <c r="AJ54" s="141" t="str">
        <f>IF(AJ52="","",VLOOKUP(AJ52,'シフト記号表（勤務時間帯）'!$C$6:$U$35,19,FALSE))</f>
        <v/>
      </c>
      <c r="AK54" s="141" t="str">
        <f>IF(AK52="","",VLOOKUP(AK52,'シフト記号表（勤務時間帯）'!$C$6:$U$35,19,FALSE))</f>
        <v/>
      </c>
      <c r="AL54" s="141" t="str">
        <f>IF(AL52="","",VLOOKUP(AL52,'シフト記号表（勤務時間帯）'!$C$6:$U$35,19,FALSE))</f>
        <v/>
      </c>
      <c r="AM54" s="142" t="str">
        <f>IF(AM52="","",VLOOKUP(AM52,'シフト記号表（勤務時間帯）'!$C$6:$U$35,19,FALSE))</f>
        <v/>
      </c>
      <c r="AN54" s="140" t="str">
        <f>IF(AN52="","",VLOOKUP(AN52,'シフト記号表（勤務時間帯）'!$C$6:$U$35,19,FALSE))</f>
        <v/>
      </c>
      <c r="AO54" s="141" t="str">
        <f>IF(AO52="","",VLOOKUP(AO52,'シフト記号表（勤務時間帯）'!$C$6:$U$35,19,FALSE))</f>
        <v/>
      </c>
      <c r="AP54" s="141" t="str">
        <f>IF(AP52="","",VLOOKUP(AP52,'シフト記号表（勤務時間帯）'!$C$6:$U$35,19,FALSE))</f>
        <v/>
      </c>
      <c r="AQ54" s="141" t="str">
        <f>IF(AQ52="","",VLOOKUP(AQ52,'シフト記号表（勤務時間帯）'!$C$6:$U$35,19,FALSE))</f>
        <v/>
      </c>
      <c r="AR54" s="141" t="str">
        <f>IF(AR52="","",VLOOKUP(AR52,'シフト記号表（勤務時間帯）'!$C$6:$U$35,19,FALSE))</f>
        <v/>
      </c>
      <c r="AS54" s="141" t="str">
        <f>IF(AS52="","",VLOOKUP(AS52,'シフト記号表（勤務時間帯）'!$C$6:$U$35,19,FALSE))</f>
        <v/>
      </c>
      <c r="AT54" s="142" t="str">
        <f>IF(AT52="","",VLOOKUP(AT52,'シフト記号表（勤務時間帯）'!$C$6:$U$35,19,FALSE))</f>
        <v/>
      </c>
      <c r="AU54" s="140" t="str">
        <f>IF(AU52="","",VLOOKUP(AU52,'シフト記号表（勤務時間帯）'!$C$6:$U$35,19,FALSE))</f>
        <v/>
      </c>
      <c r="AV54" s="141" t="str">
        <f>IF(AV52="","",VLOOKUP(AV52,'シフト記号表（勤務時間帯）'!$C$6:$U$35,19,FALSE))</f>
        <v/>
      </c>
      <c r="AW54" s="141" t="str">
        <f>IF(AW52="","",VLOOKUP(AW52,'シフト記号表（勤務時間帯）'!$C$6:$U$35,19,FALSE))</f>
        <v/>
      </c>
      <c r="AX54" s="869">
        <f>IF($BB$3="４週",SUM(S54:AT54),IF($BB$3="暦月",SUM(S54:AW54),""))</f>
        <v>0</v>
      </c>
      <c r="AY54" s="870"/>
      <c r="AZ54" s="871">
        <f>IF($BB$3="４週",AX54/4,IF($BB$3="暦月",'地密通所（100名）'!AX54/('地密通所（100名）'!$BB$8/7),""))</f>
        <v>0</v>
      </c>
      <c r="BA54" s="872"/>
      <c r="BB54" s="892"/>
      <c r="BC54" s="893"/>
      <c r="BD54" s="893"/>
      <c r="BE54" s="893"/>
      <c r="BF54" s="894"/>
    </row>
    <row r="55" spans="2:58" ht="20.25" customHeight="1">
      <c r="B55" s="1036">
        <f>B52+1</f>
        <v>12</v>
      </c>
      <c r="C55" s="900"/>
      <c r="D55" s="901"/>
      <c r="E55" s="902"/>
      <c r="F55" s="143"/>
      <c r="G55" s="819"/>
      <c r="H55" s="822"/>
      <c r="I55" s="823"/>
      <c r="J55" s="823"/>
      <c r="K55" s="824"/>
      <c r="L55" s="826"/>
      <c r="M55" s="827"/>
      <c r="N55" s="827"/>
      <c r="O55" s="828"/>
      <c r="P55" s="835" t="s">
        <v>148</v>
      </c>
      <c r="Q55" s="836"/>
      <c r="R55" s="837"/>
      <c r="S55" s="211"/>
      <c r="T55" s="212"/>
      <c r="U55" s="212"/>
      <c r="V55" s="212"/>
      <c r="W55" s="212"/>
      <c r="X55" s="212"/>
      <c r="Y55" s="213"/>
      <c r="Z55" s="211"/>
      <c r="AA55" s="212"/>
      <c r="AB55" s="212"/>
      <c r="AC55" s="212"/>
      <c r="AD55" s="212"/>
      <c r="AE55" s="212"/>
      <c r="AF55" s="213"/>
      <c r="AG55" s="211"/>
      <c r="AH55" s="212"/>
      <c r="AI55" s="212"/>
      <c r="AJ55" s="212"/>
      <c r="AK55" s="212"/>
      <c r="AL55" s="212"/>
      <c r="AM55" s="213"/>
      <c r="AN55" s="211"/>
      <c r="AO55" s="212"/>
      <c r="AP55" s="212"/>
      <c r="AQ55" s="212"/>
      <c r="AR55" s="212"/>
      <c r="AS55" s="212"/>
      <c r="AT55" s="213"/>
      <c r="AU55" s="211"/>
      <c r="AV55" s="212"/>
      <c r="AW55" s="212"/>
      <c r="AX55" s="1039"/>
      <c r="AY55" s="1040"/>
      <c r="AZ55" s="1041"/>
      <c r="BA55" s="1042"/>
      <c r="BB55" s="854"/>
      <c r="BC55" s="827"/>
      <c r="BD55" s="827"/>
      <c r="BE55" s="827"/>
      <c r="BF55" s="828"/>
    </row>
    <row r="56" spans="2:58" ht="20.25" customHeight="1">
      <c r="B56" s="1036"/>
      <c r="C56" s="903"/>
      <c r="D56" s="904"/>
      <c r="E56" s="905"/>
      <c r="F56" s="135"/>
      <c r="G56" s="820"/>
      <c r="H56" s="825"/>
      <c r="I56" s="823"/>
      <c r="J56" s="823"/>
      <c r="K56" s="824"/>
      <c r="L56" s="829"/>
      <c r="M56" s="830"/>
      <c r="N56" s="830"/>
      <c r="O56" s="831"/>
      <c r="P56" s="859" t="s">
        <v>151</v>
      </c>
      <c r="Q56" s="860"/>
      <c r="R56" s="861"/>
      <c r="S56" s="136" t="str">
        <f>IF(S55="","",VLOOKUP(S55,'シフト記号表（勤務時間帯）'!$C$6:$K$35,9,FALSE))</f>
        <v/>
      </c>
      <c r="T56" s="137" t="str">
        <f>IF(T55="","",VLOOKUP(T55,'シフト記号表（勤務時間帯）'!$C$6:$K$35,9,FALSE))</f>
        <v/>
      </c>
      <c r="U56" s="137" t="str">
        <f>IF(U55="","",VLOOKUP(U55,'シフト記号表（勤務時間帯）'!$C$6:$K$35,9,FALSE))</f>
        <v/>
      </c>
      <c r="V56" s="137" t="str">
        <f>IF(V55="","",VLOOKUP(V55,'シフト記号表（勤務時間帯）'!$C$6:$K$35,9,FALSE))</f>
        <v/>
      </c>
      <c r="W56" s="137" t="str">
        <f>IF(W55="","",VLOOKUP(W55,'シフト記号表（勤務時間帯）'!$C$6:$K$35,9,FALSE))</f>
        <v/>
      </c>
      <c r="X56" s="137" t="str">
        <f>IF(X55="","",VLOOKUP(X55,'シフト記号表（勤務時間帯）'!$C$6:$K$35,9,FALSE))</f>
        <v/>
      </c>
      <c r="Y56" s="138" t="str">
        <f>IF(Y55="","",VLOOKUP(Y55,'シフト記号表（勤務時間帯）'!$C$6:$K$35,9,FALSE))</f>
        <v/>
      </c>
      <c r="Z56" s="136" t="str">
        <f>IF(Z55="","",VLOOKUP(Z55,'シフト記号表（勤務時間帯）'!$C$6:$K$35,9,FALSE))</f>
        <v/>
      </c>
      <c r="AA56" s="137" t="str">
        <f>IF(AA55="","",VLOOKUP(AA55,'シフト記号表（勤務時間帯）'!$C$6:$K$35,9,FALSE))</f>
        <v/>
      </c>
      <c r="AB56" s="137" t="str">
        <f>IF(AB55="","",VLOOKUP(AB55,'シフト記号表（勤務時間帯）'!$C$6:$K$35,9,FALSE))</f>
        <v/>
      </c>
      <c r="AC56" s="137" t="str">
        <f>IF(AC55="","",VLOOKUP(AC55,'シフト記号表（勤務時間帯）'!$C$6:$K$35,9,FALSE))</f>
        <v/>
      </c>
      <c r="AD56" s="137" t="str">
        <f>IF(AD55="","",VLOOKUP(AD55,'シフト記号表（勤務時間帯）'!$C$6:$K$35,9,FALSE))</f>
        <v/>
      </c>
      <c r="AE56" s="137" t="str">
        <f>IF(AE55="","",VLOOKUP(AE55,'シフト記号表（勤務時間帯）'!$C$6:$K$35,9,FALSE))</f>
        <v/>
      </c>
      <c r="AF56" s="138" t="str">
        <f>IF(AF55="","",VLOOKUP(AF55,'シフト記号表（勤務時間帯）'!$C$6:$K$35,9,FALSE))</f>
        <v/>
      </c>
      <c r="AG56" s="136" t="str">
        <f>IF(AG55="","",VLOOKUP(AG55,'シフト記号表（勤務時間帯）'!$C$6:$K$35,9,FALSE))</f>
        <v/>
      </c>
      <c r="AH56" s="137" t="str">
        <f>IF(AH55="","",VLOOKUP(AH55,'シフト記号表（勤務時間帯）'!$C$6:$K$35,9,FALSE))</f>
        <v/>
      </c>
      <c r="AI56" s="137" t="str">
        <f>IF(AI55="","",VLOOKUP(AI55,'シフト記号表（勤務時間帯）'!$C$6:$K$35,9,FALSE))</f>
        <v/>
      </c>
      <c r="AJ56" s="137" t="str">
        <f>IF(AJ55="","",VLOOKUP(AJ55,'シフト記号表（勤務時間帯）'!$C$6:$K$35,9,FALSE))</f>
        <v/>
      </c>
      <c r="AK56" s="137" t="str">
        <f>IF(AK55="","",VLOOKUP(AK55,'シフト記号表（勤務時間帯）'!$C$6:$K$35,9,FALSE))</f>
        <v/>
      </c>
      <c r="AL56" s="137" t="str">
        <f>IF(AL55="","",VLOOKUP(AL55,'シフト記号表（勤務時間帯）'!$C$6:$K$35,9,FALSE))</f>
        <v/>
      </c>
      <c r="AM56" s="138" t="str">
        <f>IF(AM55="","",VLOOKUP(AM55,'シフト記号表（勤務時間帯）'!$C$6:$K$35,9,FALSE))</f>
        <v/>
      </c>
      <c r="AN56" s="136" t="str">
        <f>IF(AN55="","",VLOOKUP(AN55,'シフト記号表（勤務時間帯）'!$C$6:$K$35,9,FALSE))</f>
        <v/>
      </c>
      <c r="AO56" s="137" t="str">
        <f>IF(AO55="","",VLOOKUP(AO55,'シフト記号表（勤務時間帯）'!$C$6:$K$35,9,FALSE))</f>
        <v/>
      </c>
      <c r="AP56" s="137" t="str">
        <f>IF(AP55="","",VLOOKUP(AP55,'シフト記号表（勤務時間帯）'!$C$6:$K$35,9,FALSE))</f>
        <v/>
      </c>
      <c r="AQ56" s="137" t="str">
        <f>IF(AQ55="","",VLOOKUP(AQ55,'シフト記号表（勤務時間帯）'!$C$6:$K$35,9,FALSE))</f>
        <v/>
      </c>
      <c r="AR56" s="137" t="str">
        <f>IF(AR55="","",VLOOKUP(AR55,'シフト記号表（勤務時間帯）'!$C$6:$K$35,9,FALSE))</f>
        <v/>
      </c>
      <c r="AS56" s="137" t="str">
        <f>IF(AS55="","",VLOOKUP(AS55,'シフト記号表（勤務時間帯）'!$C$6:$K$35,9,FALSE))</f>
        <v/>
      </c>
      <c r="AT56" s="138" t="str">
        <f>IF(AT55="","",VLOOKUP(AT55,'シフト記号表（勤務時間帯）'!$C$6:$K$35,9,FALSE))</f>
        <v/>
      </c>
      <c r="AU56" s="136" t="str">
        <f>IF(AU55="","",VLOOKUP(AU55,'シフト記号表（勤務時間帯）'!$C$6:$K$35,9,FALSE))</f>
        <v/>
      </c>
      <c r="AV56" s="137" t="str">
        <f>IF(AV55="","",VLOOKUP(AV55,'シフト記号表（勤務時間帯）'!$C$6:$K$35,9,FALSE))</f>
        <v/>
      </c>
      <c r="AW56" s="137" t="str">
        <f>IF(AW55="","",VLOOKUP(AW55,'シフト記号表（勤務時間帯）'!$C$6:$K$35,9,FALSE))</f>
        <v/>
      </c>
      <c r="AX56" s="862">
        <f>IF($BB$3="４週",SUM(S56:AT56),IF($BB$3="暦月",SUM(S56:AW56),""))</f>
        <v>0</v>
      </c>
      <c r="AY56" s="863"/>
      <c r="AZ56" s="864">
        <f>IF($BB$3="４週",AX56/4,IF($BB$3="暦月",'地密通所（100名）'!AX56/('地密通所（100名）'!$BB$8/7),""))</f>
        <v>0</v>
      </c>
      <c r="BA56" s="865"/>
      <c r="BB56" s="855"/>
      <c r="BC56" s="830"/>
      <c r="BD56" s="830"/>
      <c r="BE56" s="830"/>
      <c r="BF56" s="831"/>
    </row>
    <row r="57" spans="2:58" ht="20.25" customHeight="1">
      <c r="B57" s="1036"/>
      <c r="C57" s="906"/>
      <c r="D57" s="907"/>
      <c r="E57" s="908"/>
      <c r="F57" s="135">
        <f>C55</f>
        <v>0</v>
      </c>
      <c r="G57" s="821"/>
      <c r="H57" s="825"/>
      <c r="I57" s="823"/>
      <c r="J57" s="823"/>
      <c r="K57" s="824"/>
      <c r="L57" s="832"/>
      <c r="M57" s="833"/>
      <c r="N57" s="833"/>
      <c r="O57" s="834"/>
      <c r="P57" s="895" t="s">
        <v>152</v>
      </c>
      <c r="Q57" s="896"/>
      <c r="R57" s="897"/>
      <c r="S57" s="140" t="str">
        <f>IF(S55="","",VLOOKUP(S55,'シフト記号表（勤務時間帯）'!$C$6:$U$35,19,FALSE))</f>
        <v/>
      </c>
      <c r="T57" s="141" t="str">
        <f>IF(T55="","",VLOOKUP(T55,'シフト記号表（勤務時間帯）'!$C$6:$U$35,19,FALSE))</f>
        <v/>
      </c>
      <c r="U57" s="141" t="str">
        <f>IF(U55="","",VLOOKUP(U55,'シフト記号表（勤務時間帯）'!$C$6:$U$35,19,FALSE))</f>
        <v/>
      </c>
      <c r="V57" s="141" t="str">
        <f>IF(V55="","",VLOOKUP(V55,'シフト記号表（勤務時間帯）'!$C$6:$U$35,19,FALSE))</f>
        <v/>
      </c>
      <c r="W57" s="141" t="str">
        <f>IF(W55="","",VLOOKUP(W55,'シフト記号表（勤務時間帯）'!$C$6:$U$35,19,FALSE))</f>
        <v/>
      </c>
      <c r="X57" s="141" t="str">
        <f>IF(X55="","",VLOOKUP(X55,'シフト記号表（勤務時間帯）'!$C$6:$U$35,19,FALSE))</f>
        <v/>
      </c>
      <c r="Y57" s="142" t="str">
        <f>IF(Y55="","",VLOOKUP(Y55,'シフト記号表（勤務時間帯）'!$C$6:$U$35,19,FALSE))</f>
        <v/>
      </c>
      <c r="Z57" s="140" t="str">
        <f>IF(Z55="","",VLOOKUP(Z55,'シフト記号表（勤務時間帯）'!$C$6:$U$35,19,FALSE))</f>
        <v/>
      </c>
      <c r="AA57" s="141" t="str">
        <f>IF(AA55="","",VLOOKUP(AA55,'シフト記号表（勤務時間帯）'!$C$6:$U$35,19,FALSE))</f>
        <v/>
      </c>
      <c r="AB57" s="141" t="str">
        <f>IF(AB55="","",VLOOKUP(AB55,'シフト記号表（勤務時間帯）'!$C$6:$U$35,19,FALSE))</f>
        <v/>
      </c>
      <c r="AC57" s="141" t="str">
        <f>IF(AC55="","",VLOOKUP(AC55,'シフト記号表（勤務時間帯）'!$C$6:$U$35,19,FALSE))</f>
        <v/>
      </c>
      <c r="AD57" s="141" t="str">
        <f>IF(AD55="","",VLOOKUP(AD55,'シフト記号表（勤務時間帯）'!$C$6:$U$35,19,FALSE))</f>
        <v/>
      </c>
      <c r="AE57" s="141" t="str">
        <f>IF(AE55="","",VLOOKUP(AE55,'シフト記号表（勤務時間帯）'!$C$6:$U$35,19,FALSE))</f>
        <v/>
      </c>
      <c r="AF57" s="142" t="str">
        <f>IF(AF55="","",VLOOKUP(AF55,'シフト記号表（勤務時間帯）'!$C$6:$U$35,19,FALSE))</f>
        <v/>
      </c>
      <c r="AG57" s="140" t="str">
        <f>IF(AG55="","",VLOOKUP(AG55,'シフト記号表（勤務時間帯）'!$C$6:$U$35,19,FALSE))</f>
        <v/>
      </c>
      <c r="AH57" s="141" t="str">
        <f>IF(AH55="","",VLOOKUP(AH55,'シフト記号表（勤務時間帯）'!$C$6:$U$35,19,FALSE))</f>
        <v/>
      </c>
      <c r="AI57" s="141" t="str">
        <f>IF(AI55="","",VLOOKUP(AI55,'シフト記号表（勤務時間帯）'!$C$6:$U$35,19,FALSE))</f>
        <v/>
      </c>
      <c r="AJ57" s="141" t="str">
        <f>IF(AJ55="","",VLOOKUP(AJ55,'シフト記号表（勤務時間帯）'!$C$6:$U$35,19,FALSE))</f>
        <v/>
      </c>
      <c r="AK57" s="141" t="str">
        <f>IF(AK55="","",VLOOKUP(AK55,'シフト記号表（勤務時間帯）'!$C$6:$U$35,19,FALSE))</f>
        <v/>
      </c>
      <c r="AL57" s="141" t="str">
        <f>IF(AL55="","",VLOOKUP(AL55,'シフト記号表（勤務時間帯）'!$C$6:$U$35,19,FALSE))</f>
        <v/>
      </c>
      <c r="AM57" s="142" t="str">
        <f>IF(AM55="","",VLOOKUP(AM55,'シフト記号表（勤務時間帯）'!$C$6:$U$35,19,FALSE))</f>
        <v/>
      </c>
      <c r="AN57" s="140" t="str">
        <f>IF(AN55="","",VLOOKUP(AN55,'シフト記号表（勤務時間帯）'!$C$6:$U$35,19,FALSE))</f>
        <v/>
      </c>
      <c r="AO57" s="141" t="str">
        <f>IF(AO55="","",VLOOKUP(AO55,'シフト記号表（勤務時間帯）'!$C$6:$U$35,19,FALSE))</f>
        <v/>
      </c>
      <c r="AP57" s="141" t="str">
        <f>IF(AP55="","",VLOOKUP(AP55,'シフト記号表（勤務時間帯）'!$C$6:$U$35,19,FALSE))</f>
        <v/>
      </c>
      <c r="AQ57" s="141" t="str">
        <f>IF(AQ55="","",VLOOKUP(AQ55,'シフト記号表（勤務時間帯）'!$C$6:$U$35,19,FALSE))</f>
        <v/>
      </c>
      <c r="AR57" s="141" t="str">
        <f>IF(AR55="","",VLOOKUP(AR55,'シフト記号表（勤務時間帯）'!$C$6:$U$35,19,FALSE))</f>
        <v/>
      </c>
      <c r="AS57" s="141" t="str">
        <f>IF(AS55="","",VLOOKUP(AS55,'シフト記号表（勤務時間帯）'!$C$6:$U$35,19,FALSE))</f>
        <v/>
      </c>
      <c r="AT57" s="142" t="str">
        <f>IF(AT55="","",VLOOKUP(AT55,'シフト記号表（勤務時間帯）'!$C$6:$U$35,19,FALSE))</f>
        <v/>
      </c>
      <c r="AU57" s="140" t="str">
        <f>IF(AU55="","",VLOOKUP(AU55,'シフト記号表（勤務時間帯）'!$C$6:$U$35,19,FALSE))</f>
        <v/>
      </c>
      <c r="AV57" s="141" t="str">
        <f>IF(AV55="","",VLOOKUP(AV55,'シフト記号表（勤務時間帯）'!$C$6:$U$35,19,FALSE))</f>
        <v/>
      </c>
      <c r="AW57" s="141" t="str">
        <f>IF(AW55="","",VLOOKUP(AW55,'シフト記号表（勤務時間帯）'!$C$6:$U$35,19,FALSE))</f>
        <v/>
      </c>
      <c r="AX57" s="869">
        <f>IF($BB$3="４週",SUM(S57:AT57),IF($BB$3="暦月",SUM(S57:AW57),""))</f>
        <v>0</v>
      </c>
      <c r="AY57" s="870"/>
      <c r="AZ57" s="871">
        <f>IF($BB$3="４週",AX57/4,IF($BB$3="暦月",'地密通所（100名）'!AX57/('地密通所（100名）'!$BB$8/7),""))</f>
        <v>0</v>
      </c>
      <c r="BA57" s="872"/>
      <c r="BB57" s="914"/>
      <c r="BC57" s="833"/>
      <c r="BD57" s="833"/>
      <c r="BE57" s="833"/>
      <c r="BF57" s="834"/>
    </row>
    <row r="58" spans="2:58" ht="20.25" customHeight="1">
      <c r="B58" s="1036">
        <f>B55+1</f>
        <v>13</v>
      </c>
      <c r="C58" s="900"/>
      <c r="D58" s="901"/>
      <c r="E58" s="902"/>
      <c r="F58" s="143"/>
      <c r="G58" s="819"/>
      <c r="H58" s="822"/>
      <c r="I58" s="823"/>
      <c r="J58" s="823"/>
      <c r="K58" s="824"/>
      <c r="L58" s="826"/>
      <c r="M58" s="827"/>
      <c r="N58" s="827"/>
      <c r="O58" s="828"/>
      <c r="P58" s="835" t="s">
        <v>148</v>
      </c>
      <c r="Q58" s="836"/>
      <c r="R58" s="837"/>
      <c r="S58" s="211"/>
      <c r="T58" s="212"/>
      <c r="U58" s="212"/>
      <c r="V58" s="212"/>
      <c r="W58" s="212"/>
      <c r="X58" s="212"/>
      <c r="Y58" s="213"/>
      <c r="Z58" s="211"/>
      <c r="AA58" s="212"/>
      <c r="AB58" s="212"/>
      <c r="AC58" s="212"/>
      <c r="AD58" s="212"/>
      <c r="AE58" s="212"/>
      <c r="AF58" s="213"/>
      <c r="AG58" s="211"/>
      <c r="AH58" s="212"/>
      <c r="AI58" s="212"/>
      <c r="AJ58" s="212"/>
      <c r="AK58" s="212"/>
      <c r="AL58" s="212"/>
      <c r="AM58" s="213"/>
      <c r="AN58" s="211"/>
      <c r="AO58" s="212"/>
      <c r="AP58" s="212"/>
      <c r="AQ58" s="212"/>
      <c r="AR58" s="212"/>
      <c r="AS58" s="212"/>
      <c r="AT58" s="213"/>
      <c r="AU58" s="211"/>
      <c r="AV58" s="212"/>
      <c r="AW58" s="212"/>
      <c r="AX58" s="1039"/>
      <c r="AY58" s="1040"/>
      <c r="AZ58" s="1041"/>
      <c r="BA58" s="1042"/>
      <c r="BB58" s="854"/>
      <c r="BC58" s="827"/>
      <c r="BD58" s="827"/>
      <c r="BE58" s="827"/>
      <c r="BF58" s="828"/>
    </row>
    <row r="59" spans="2:58" ht="20.25" customHeight="1">
      <c r="B59" s="1036"/>
      <c r="C59" s="903"/>
      <c r="D59" s="904"/>
      <c r="E59" s="905"/>
      <c r="F59" s="135"/>
      <c r="G59" s="820"/>
      <c r="H59" s="825"/>
      <c r="I59" s="823"/>
      <c r="J59" s="823"/>
      <c r="K59" s="824"/>
      <c r="L59" s="829"/>
      <c r="M59" s="830"/>
      <c r="N59" s="830"/>
      <c r="O59" s="831"/>
      <c r="P59" s="859" t="s">
        <v>151</v>
      </c>
      <c r="Q59" s="860"/>
      <c r="R59" s="861"/>
      <c r="S59" s="136" t="str">
        <f>IF(S58="","",VLOOKUP(S58,'シフト記号表（勤務時間帯）'!$C$6:$K$35,9,FALSE))</f>
        <v/>
      </c>
      <c r="T59" s="137" t="str">
        <f>IF(T58="","",VLOOKUP(T58,'シフト記号表（勤務時間帯）'!$C$6:$K$35,9,FALSE))</f>
        <v/>
      </c>
      <c r="U59" s="137" t="str">
        <f>IF(U58="","",VLOOKUP(U58,'シフト記号表（勤務時間帯）'!$C$6:$K$35,9,FALSE))</f>
        <v/>
      </c>
      <c r="V59" s="137" t="str">
        <f>IF(V58="","",VLOOKUP(V58,'シフト記号表（勤務時間帯）'!$C$6:$K$35,9,FALSE))</f>
        <v/>
      </c>
      <c r="W59" s="137" t="str">
        <f>IF(W58="","",VLOOKUP(W58,'シフト記号表（勤務時間帯）'!$C$6:$K$35,9,FALSE))</f>
        <v/>
      </c>
      <c r="X59" s="137" t="str">
        <f>IF(X58="","",VLOOKUP(X58,'シフト記号表（勤務時間帯）'!$C$6:$K$35,9,FALSE))</f>
        <v/>
      </c>
      <c r="Y59" s="138" t="str">
        <f>IF(Y58="","",VLOOKUP(Y58,'シフト記号表（勤務時間帯）'!$C$6:$K$35,9,FALSE))</f>
        <v/>
      </c>
      <c r="Z59" s="136" t="str">
        <f>IF(Z58="","",VLOOKUP(Z58,'シフト記号表（勤務時間帯）'!$C$6:$K$35,9,FALSE))</f>
        <v/>
      </c>
      <c r="AA59" s="137" t="str">
        <f>IF(AA58="","",VLOOKUP(AA58,'シフト記号表（勤務時間帯）'!$C$6:$K$35,9,FALSE))</f>
        <v/>
      </c>
      <c r="AB59" s="137" t="str">
        <f>IF(AB58="","",VLOOKUP(AB58,'シフト記号表（勤務時間帯）'!$C$6:$K$35,9,FALSE))</f>
        <v/>
      </c>
      <c r="AC59" s="137" t="str">
        <f>IF(AC58="","",VLOOKUP(AC58,'シフト記号表（勤務時間帯）'!$C$6:$K$35,9,FALSE))</f>
        <v/>
      </c>
      <c r="AD59" s="137" t="str">
        <f>IF(AD58="","",VLOOKUP(AD58,'シフト記号表（勤務時間帯）'!$C$6:$K$35,9,FALSE))</f>
        <v/>
      </c>
      <c r="AE59" s="137" t="str">
        <f>IF(AE58="","",VLOOKUP(AE58,'シフト記号表（勤務時間帯）'!$C$6:$K$35,9,FALSE))</f>
        <v/>
      </c>
      <c r="AF59" s="138" t="str">
        <f>IF(AF58="","",VLOOKUP(AF58,'シフト記号表（勤務時間帯）'!$C$6:$K$35,9,FALSE))</f>
        <v/>
      </c>
      <c r="AG59" s="136" t="str">
        <f>IF(AG58="","",VLOOKUP(AG58,'シフト記号表（勤務時間帯）'!$C$6:$K$35,9,FALSE))</f>
        <v/>
      </c>
      <c r="AH59" s="137" t="str">
        <f>IF(AH58="","",VLOOKUP(AH58,'シフト記号表（勤務時間帯）'!$C$6:$K$35,9,FALSE))</f>
        <v/>
      </c>
      <c r="AI59" s="137" t="str">
        <f>IF(AI58="","",VLOOKUP(AI58,'シフト記号表（勤務時間帯）'!$C$6:$K$35,9,FALSE))</f>
        <v/>
      </c>
      <c r="AJ59" s="137" t="str">
        <f>IF(AJ58="","",VLOOKUP(AJ58,'シフト記号表（勤務時間帯）'!$C$6:$K$35,9,FALSE))</f>
        <v/>
      </c>
      <c r="AK59" s="137" t="str">
        <f>IF(AK58="","",VLOOKUP(AK58,'シフト記号表（勤務時間帯）'!$C$6:$K$35,9,FALSE))</f>
        <v/>
      </c>
      <c r="AL59" s="137" t="str">
        <f>IF(AL58="","",VLOOKUP(AL58,'シフト記号表（勤務時間帯）'!$C$6:$K$35,9,FALSE))</f>
        <v/>
      </c>
      <c r="AM59" s="138" t="str">
        <f>IF(AM58="","",VLOOKUP(AM58,'シフト記号表（勤務時間帯）'!$C$6:$K$35,9,FALSE))</f>
        <v/>
      </c>
      <c r="AN59" s="136" t="str">
        <f>IF(AN58="","",VLOOKUP(AN58,'シフト記号表（勤務時間帯）'!$C$6:$K$35,9,FALSE))</f>
        <v/>
      </c>
      <c r="AO59" s="137" t="str">
        <f>IF(AO58="","",VLOOKUP(AO58,'シフト記号表（勤務時間帯）'!$C$6:$K$35,9,FALSE))</f>
        <v/>
      </c>
      <c r="AP59" s="137" t="str">
        <f>IF(AP58="","",VLOOKUP(AP58,'シフト記号表（勤務時間帯）'!$C$6:$K$35,9,FALSE))</f>
        <v/>
      </c>
      <c r="AQ59" s="137" t="str">
        <f>IF(AQ58="","",VLOOKUP(AQ58,'シフト記号表（勤務時間帯）'!$C$6:$K$35,9,FALSE))</f>
        <v/>
      </c>
      <c r="AR59" s="137" t="str">
        <f>IF(AR58="","",VLOOKUP(AR58,'シフト記号表（勤務時間帯）'!$C$6:$K$35,9,FALSE))</f>
        <v/>
      </c>
      <c r="AS59" s="137" t="str">
        <f>IF(AS58="","",VLOOKUP(AS58,'シフト記号表（勤務時間帯）'!$C$6:$K$35,9,FALSE))</f>
        <v/>
      </c>
      <c r="AT59" s="138" t="str">
        <f>IF(AT58="","",VLOOKUP(AT58,'シフト記号表（勤務時間帯）'!$C$6:$K$35,9,FALSE))</f>
        <v/>
      </c>
      <c r="AU59" s="136" t="str">
        <f>IF(AU58="","",VLOOKUP(AU58,'シフト記号表（勤務時間帯）'!$C$6:$K$35,9,FALSE))</f>
        <v/>
      </c>
      <c r="AV59" s="137" t="str">
        <f>IF(AV58="","",VLOOKUP(AV58,'シフト記号表（勤務時間帯）'!$C$6:$K$35,9,FALSE))</f>
        <v/>
      </c>
      <c r="AW59" s="137" t="str">
        <f>IF(AW58="","",VLOOKUP(AW58,'シフト記号表（勤務時間帯）'!$C$6:$K$35,9,FALSE))</f>
        <v/>
      </c>
      <c r="AX59" s="862">
        <f>IF($BB$3="４週",SUM(S59:AT59),IF($BB$3="暦月",SUM(S59:AW59),""))</f>
        <v>0</v>
      </c>
      <c r="AY59" s="863"/>
      <c r="AZ59" s="864">
        <f>IF($BB$3="４週",AX59/4,IF($BB$3="暦月",'地密通所（100名）'!AX59/('地密通所（100名）'!$BB$8/7),""))</f>
        <v>0</v>
      </c>
      <c r="BA59" s="865"/>
      <c r="BB59" s="855"/>
      <c r="BC59" s="830"/>
      <c r="BD59" s="830"/>
      <c r="BE59" s="830"/>
      <c r="BF59" s="831"/>
    </row>
    <row r="60" spans="2:58" ht="20.25" customHeight="1">
      <c r="B60" s="1036"/>
      <c r="C60" s="906"/>
      <c r="D60" s="907"/>
      <c r="E60" s="908"/>
      <c r="F60" s="214">
        <f>C58</f>
        <v>0</v>
      </c>
      <c r="G60" s="821"/>
      <c r="H60" s="825"/>
      <c r="I60" s="823"/>
      <c r="J60" s="823"/>
      <c r="K60" s="824"/>
      <c r="L60" s="832"/>
      <c r="M60" s="833"/>
      <c r="N60" s="833"/>
      <c r="O60" s="834"/>
      <c r="P60" s="895" t="s">
        <v>152</v>
      </c>
      <c r="Q60" s="896"/>
      <c r="R60" s="897"/>
      <c r="S60" s="140" t="str">
        <f>IF(S58="","",VLOOKUP(S58,'シフト記号表（勤務時間帯）'!$C$6:$U$35,19,FALSE))</f>
        <v/>
      </c>
      <c r="T60" s="141" t="str">
        <f>IF(T58="","",VLOOKUP(T58,'シフト記号表（勤務時間帯）'!$C$6:$U$35,19,FALSE))</f>
        <v/>
      </c>
      <c r="U60" s="141" t="str">
        <f>IF(U58="","",VLOOKUP(U58,'シフト記号表（勤務時間帯）'!$C$6:$U$35,19,FALSE))</f>
        <v/>
      </c>
      <c r="V60" s="141" t="str">
        <f>IF(V58="","",VLOOKUP(V58,'シフト記号表（勤務時間帯）'!$C$6:$U$35,19,FALSE))</f>
        <v/>
      </c>
      <c r="W60" s="141" t="str">
        <f>IF(W58="","",VLOOKUP(W58,'シフト記号表（勤務時間帯）'!$C$6:$U$35,19,FALSE))</f>
        <v/>
      </c>
      <c r="X60" s="141" t="str">
        <f>IF(X58="","",VLOOKUP(X58,'シフト記号表（勤務時間帯）'!$C$6:$U$35,19,FALSE))</f>
        <v/>
      </c>
      <c r="Y60" s="142" t="str">
        <f>IF(Y58="","",VLOOKUP(Y58,'シフト記号表（勤務時間帯）'!$C$6:$U$35,19,FALSE))</f>
        <v/>
      </c>
      <c r="Z60" s="140" t="str">
        <f>IF(Z58="","",VLOOKUP(Z58,'シフト記号表（勤務時間帯）'!$C$6:$U$35,19,FALSE))</f>
        <v/>
      </c>
      <c r="AA60" s="141" t="str">
        <f>IF(AA58="","",VLOOKUP(AA58,'シフト記号表（勤務時間帯）'!$C$6:$U$35,19,FALSE))</f>
        <v/>
      </c>
      <c r="AB60" s="141" t="str">
        <f>IF(AB58="","",VLOOKUP(AB58,'シフト記号表（勤務時間帯）'!$C$6:$U$35,19,FALSE))</f>
        <v/>
      </c>
      <c r="AC60" s="141" t="str">
        <f>IF(AC58="","",VLOOKUP(AC58,'シフト記号表（勤務時間帯）'!$C$6:$U$35,19,FALSE))</f>
        <v/>
      </c>
      <c r="AD60" s="141" t="str">
        <f>IF(AD58="","",VLOOKUP(AD58,'シフト記号表（勤務時間帯）'!$C$6:$U$35,19,FALSE))</f>
        <v/>
      </c>
      <c r="AE60" s="141" t="str">
        <f>IF(AE58="","",VLOOKUP(AE58,'シフト記号表（勤務時間帯）'!$C$6:$U$35,19,FALSE))</f>
        <v/>
      </c>
      <c r="AF60" s="142" t="str">
        <f>IF(AF58="","",VLOOKUP(AF58,'シフト記号表（勤務時間帯）'!$C$6:$U$35,19,FALSE))</f>
        <v/>
      </c>
      <c r="AG60" s="140" t="str">
        <f>IF(AG58="","",VLOOKUP(AG58,'シフト記号表（勤務時間帯）'!$C$6:$U$35,19,FALSE))</f>
        <v/>
      </c>
      <c r="AH60" s="141" t="str">
        <f>IF(AH58="","",VLOOKUP(AH58,'シフト記号表（勤務時間帯）'!$C$6:$U$35,19,FALSE))</f>
        <v/>
      </c>
      <c r="AI60" s="141" t="str">
        <f>IF(AI58="","",VLOOKUP(AI58,'シフト記号表（勤務時間帯）'!$C$6:$U$35,19,FALSE))</f>
        <v/>
      </c>
      <c r="AJ60" s="141" t="str">
        <f>IF(AJ58="","",VLOOKUP(AJ58,'シフト記号表（勤務時間帯）'!$C$6:$U$35,19,FALSE))</f>
        <v/>
      </c>
      <c r="AK60" s="141" t="str">
        <f>IF(AK58="","",VLOOKUP(AK58,'シフト記号表（勤務時間帯）'!$C$6:$U$35,19,FALSE))</f>
        <v/>
      </c>
      <c r="AL60" s="141" t="str">
        <f>IF(AL58="","",VLOOKUP(AL58,'シフト記号表（勤務時間帯）'!$C$6:$U$35,19,FALSE))</f>
        <v/>
      </c>
      <c r="AM60" s="142" t="str">
        <f>IF(AM58="","",VLOOKUP(AM58,'シフト記号表（勤務時間帯）'!$C$6:$U$35,19,FALSE))</f>
        <v/>
      </c>
      <c r="AN60" s="140" t="str">
        <f>IF(AN58="","",VLOOKUP(AN58,'シフト記号表（勤務時間帯）'!$C$6:$U$35,19,FALSE))</f>
        <v/>
      </c>
      <c r="AO60" s="141" t="str">
        <f>IF(AO58="","",VLOOKUP(AO58,'シフト記号表（勤務時間帯）'!$C$6:$U$35,19,FALSE))</f>
        <v/>
      </c>
      <c r="AP60" s="141" t="str">
        <f>IF(AP58="","",VLOOKUP(AP58,'シフト記号表（勤務時間帯）'!$C$6:$U$35,19,FALSE))</f>
        <v/>
      </c>
      <c r="AQ60" s="141" t="str">
        <f>IF(AQ58="","",VLOOKUP(AQ58,'シフト記号表（勤務時間帯）'!$C$6:$U$35,19,FALSE))</f>
        <v/>
      </c>
      <c r="AR60" s="141" t="str">
        <f>IF(AR58="","",VLOOKUP(AR58,'シフト記号表（勤務時間帯）'!$C$6:$U$35,19,FALSE))</f>
        <v/>
      </c>
      <c r="AS60" s="141" t="str">
        <f>IF(AS58="","",VLOOKUP(AS58,'シフト記号表（勤務時間帯）'!$C$6:$U$35,19,FALSE))</f>
        <v/>
      </c>
      <c r="AT60" s="142" t="str">
        <f>IF(AT58="","",VLOOKUP(AT58,'シフト記号表（勤務時間帯）'!$C$6:$U$35,19,FALSE))</f>
        <v/>
      </c>
      <c r="AU60" s="140" t="str">
        <f>IF(AU58="","",VLOOKUP(AU58,'シフト記号表（勤務時間帯）'!$C$6:$U$35,19,FALSE))</f>
        <v/>
      </c>
      <c r="AV60" s="141" t="str">
        <f>IF(AV58="","",VLOOKUP(AV58,'シフト記号表（勤務時間帯）'!$C$6:$U$35,19,FALSE))</f>
        <v/>
      </c>
      <c r="AW60" s="141" t="str">
        <f>IF(AW58="","",VLOOKUP(AW58,'シフト記号表（勤務時間帯）'!$C$6:$U$35,19,FALSE))</f>
        <v/>
      </c>
      <c r="AX60" s="869">
        <f>IF($BB$3="４週",SUM(S60:AT60),IF($BB$3="暦月",SUM(S60:AW60),""))</f>
        <v>0</v>
      </c>
      <c r="AY60" s="870"/>
      <c r="AZ60" s="871">
        <f>IF($BB$3="４週",AX60/4,IF($BB$3="暦月",'地密通所（100名）'!AX60/('地密通所（100名）'!$BB$8/7),""))</f>
        <v>0</v>
      </c>
      <c r="BA60" s="872"/>
      <c r="BB60" s="914"/>
      <c r="BC60" s="833"/>
      <c r="BD60" s="833"/>
      <c r="BE60" s="833"/>
      <c r="BF60" s="834"/>
    </row>
    <row r="61" spans="2:58" ht="20.25" customHeight="1">
      <c r="B61" s="1047">
        <f>B58+1</f>
        <v>14</v>
      </c>
      <c r="C61" s="903"/>
      <c r="D61" s="904"/>
      <c r="E61" s="905"/>
      <c r="F61" s="215"/>
      <c r="G61" s="1048"/>
      <c r="H61" s="1049"/>
      <c r="I61" s="1050"/>
      <c r="J61" s="1050"/>
      <c r="K61" s="1051"/>
      <c r="L61" s="829"/>
      <c r="M61" s="830"/>
      <c r="N61" s="830"/>
      <c r="O61" s="831"/>
      <c r="P61" s="1052" t="s">
        <v>148</v>
      </c>
      <c r="Q61" s="1053"/>
      <c r="R61" s="1054"/>
      <c r="S61" s="211"/>
      <c r="T61" s="212"/>
      <c r="U61" s="212"/>
      <c r="V61" s="212"/>
      <c r="W61" s="212"/>
      <c r="X61" s="212"/>
      <c r="Y61" s="213"/>
      <c r="Z61" s="211"/>
      <c r="AA61" s="212"/>
      <c r="AB61" s="212"/>
      <c r="AC61" s="212"/>
      <c r="AD61" s="212"/>
      <c r="AE61" s="212"/>
      <c r="AF61" s="213"/>
      <c r="AG61" s="211"/>
      <c r="AH61" s="212"/>
      <c r="AI61" s="212"/>
      <c r="AJ61" s="212"/>
      <c r="AK61" s="212"/>
      <c r="AL61" s="212"/>
      <c r="AM61" s="213"/>
      <c r="AN61" s="211"/>
      <c r="AO61" s="212"/>
      <c r="AP61" s="212"/>
      <c r="AQ61" s="212"/>
      <c r="AR61" s="212"/>
      <c r="AS61" s="212"/>
      <c r="AT61" s="213"/>
      <c r="AU61" s="211"/>
      <c r="AV61" s="212"/>
      <c r="AW61" s="212"/>
      <c r="AX61" s="1043"/>
      <c r="AY61" s="1044"/>
      <c r="AZ61" s="1045"/>
      <c r="BA61" s="1046"/>
      <c r="BB61" s="855"/>
      <c r="BC61" s="830"/>
      <c r="BD61" s="830"/>
      <c r="BE61" s="830"/>
      <c r="BF61" s="831"/>
    </row>
    <row r="62" spans="2:58" ht="20.25" customHeight="1">
      <c r="B62" s="1036"/>
      <c r="C62" s="903"/>
      <c r="D62" s="904"/>
      <c r="E62" s="905"/>
      <c r="F62" s="135"/>
      <c r="G62" s="820"/>
      <c r="H62" s="825"/>
      <c r="I62" s="823"/>
      <c r="J62" s="823"/>
      <c r="K62" s="824"/>
      <c r="L62" s="829"/>
      <c r="M62" s="830"/>
      <c r="N62" s="830"/>
      <c r="O62" s="831"/>
      <c r="P62" s="859" t="s">
        <v>151</v>
      </c>
      <c r="Q62" s="860"/>
      <c r="R62" s="861"/>
      <c r="S62" s="136" t="str">
        <f>IF(S61="","",VLOOKUP(S61,'シフト記号表（勤務時間帯）'!$C$6:$K$35,9,FALSE))</f>
        <v/>
      </c>
      <c r="T62" s="137" t="str">
        <f>IF(T61="","",VLOOKUP(T61,'シフト記号表（勤務時間帯）'!$C$6:$K$35,9,FALSE))</f>
        <v/>
      </c>
      <c r="U62" s="137" t="str">
        <f>IF(U61="","",VLOOKUP(U61,'シフト記号表（勤務時間帯）'!$C$6:$K$35,9,FALSE))</f>
        <v/>
      </c>
      <c r="V62" s="137" t="str">
        <f>IF(V61="","",VLOOKUP(V61,'シフト記号表（勤務時間帯）'!$C$6:$K$35,9,FALSE))</f>
        <v/>
      </c>
      <c r="W62" s="137" t="str">
        <f>IF(W61="","",VLOOKUP(W61,'シフト記号表（勤務時間帯）'!$C$6:$K$35,9,FALSE))</f>
        <v/>
      </c>
      <c r="X62" s="137" t="str">
        <f>IF(X61="","",VLOOKUP(X61,'シフト記号表（勤務時間帯）'!$C$6:$K$35,9,FALSE))</f>
        <v/>
      </c>
      <c r="Y62" s="138" t="str">
        <f>IF(Y61="","",VLOOKUP(Y61,'シフト記号表（勤務時間帯）'!$C$6:$K$35,9,FALSE))</f>
        <v/>
      </c>
      <c r="Z62" s="136" t="str">
        <f>IF(Z61="","",VLOOKUP(Z61,'シフト記号表（勤務時間帯）'!$C$6:$K$35,9,FALSE))</f>
        <v/>
      </c>
      <c r="AA62" s="137" t="str">
        <f>IF(AA61="","",VLOOKUP(AA61,'シフト記号表（勤務時間帯）'!$C$6:$K$35,9,FALSE))</f>
        <v/>
      </c>
      <c r="AB62" s="137" t="str">
        <f>IF(AB61="","",VLOOKUP(AB61,'シフト記号表（勤務時間帯）'!$C$6:$K$35,9,FALSE))</f>
        <v/>
      </c>
      <c r="AC62" s="137" t="str">
        <f>IF(AC61="","",VLOOKUP(AC61,'シフト記号表（勤務時間帯）'!$C$6:$K$35,9,FALSE))</f>
        <v/>
      </c>
      <c r="AD62" s="137" t="str">
        <f>IF(AD61="","",VLOOKUP(AD61,'シフト記号表（勤務時間帯）'!$C$6:$K$35,9,FALSE))</f>
        <v/>
      </c>
      <c r="AE62" s="137" t="str">
        <f>IF(AE61="","",VLOOKUP(AE61,'シフト記号表（勤務時間帯）'!$C$6:$K$35,9,FALSE))</f>
        <v/>
      </c>
      <c r="AF62" s="138" t="str">
        <f>IF(AF61="","",VLOOKUP(AF61,'シフト記号表（勤務時間帯）'!$C$6:$K$35,9,FALSE))</f>
        <v/>
      </c>
      <c r="AG62" s="136" t="str">
        <f>IF(AG61="","",VLOOKUP(AG61,'シフト記号表（勤務時間帯）'!$C$6:$K$35,9,FALSE))</f>
        <v/>
      </c>
      <c r="AH62" s="137" t="str">
        <f>IF(AH61="","",VLOOKUP(AH61,'シフト記号表（勤務時間帯）'!$C$6:$K$35,9,FALSE))</f>
        <v/>
      </c>
      <c r="AI62" s="137" t="str">
        <f>IF(AI61="","",VLOOKUP(AI61,'シフト記号表（勤務時間帯）'!$C$6:$K$35,9,FALSE))</f>
        <v/>
      </c>
      <c r="AJ62" s="137" t="str">
        <f>IF(AJ61="","",VLOOKUP(AJ61,'シフト記号表（勤務時間帯）'!$C$6:$K$35,9,FALSE))</f>
        <v/>
      </c>
      <c r="AK62" s="137" t="str">
        <f>IF(AK61="","",VLOOKUP(AK61,'シフト記号表（勤務時間帯）'!$C$6:$K$35,9,FALSE))</f>
        <v/>
      </c>
      <c r="AL62" s="137" t="str">
        <f>IF(AL61="","",VLOOKUP(AL61,'シフト記号表（勤務時間帯）'!$C$6:$K$35,9,FALSE))</f>
        <v/>
      </c>
      <c r="AM62" s="138" t="str">
        <f>IF(AM61="","",VLOOKUP(AM61,'シフト記号表（勤務時間帯）'!$C$6:$K$35,9,FALSE))</f>
        <v/>
      </c>
      <c r="AN62" s="136" t="str">
        <f>IF(AN61="","",VLOOKUP(AN61,'シフト記号表（勤務時間帯）'!$C$6:$K$35,9,FALSE))</f>
        <v/>
      </c>
      <c r="AO62" s="137" t="str">
        <f>IF(AO61="","",VLOOKUP(AO61,'シフト記号表（勤務時間帯）'!$C$6:$K$35,9,FALSE))</f>
        <v/>
      </c>
      <c r="AP62" s="137" t="str">
        <f>IF(AP61="","",VLOOKUP(AP61,'シフト記号表（勤務時間帯）'!$C$6:$K$35,9,FALSE))</f>
        <v/>
      </c>
      <c r="AQ62" s="137" t="str">
        <f>IF(AQ61="","",VLOOKUP(AQ61,'シフト記号表（勤務時間帯）'!$C$6:$K$35,9,FALSE))</f>
        <v/>
      </c>
      <c r="AR62" s="137" t="str">
        <f>IF(AR61="","",VLOOKUP(AR61,'シフト記号表（勤務時間帯）'!$C$6:$K$35,9,FALSE))</f>
        <v/>
      </c>
      <c r="AS62" s="137" t="str">
        <f>IF(AS61="","",VLOOKUP(AS61,'シフト記号表（勤務時間帯）'!$C$6:$K$35,9,FALSE))</f>
        <v/>
      </c>
      <c r="AT62" s="138" t="str">
        <f>IF(AT61="","",VLOOKUP(AT61,'シフト記号表（勤務時間帯）'!$C$6:$K$35,9,FALSE))</f>
        <v/>
      </c>
      <c r="AU62" s="136" t="str">
        <f>IF(AU61="","",VLOOKUP(AU61,'シフト記号表（勤務時間帯）'!$C$6:$K$35,9,FALSE))</f>
        <v/>
      </c>
      <c r="AV62" s="137" t="str">
        <f>IF(AV61="","",VLOOKUP(AV61,'シフト記号表（勤務時間帯）'!$C$6:$K$35,9,FALSE))</f>
        <v/>
      </c>
      <c r="AW62" s="137" t="str">
        <f>IF(AW61="","",VLOOKUP(AW61,'シフト記号表（勤務時間帯）'!$C$6:$K$35,9,FALSE))</f>
        <v/>
      </c>
      <c r="AX62" s="862">
        <f>IF($BB$3="４週",SUM(S62:AT62),IF($BB$3="暦月",SUM(S62:AW62),""))</f>
        <v>0</v>
      </c>
      <c r="AY62" s="863"/>
      <c r="AZ62" s="864">
        <f>IF($BB$3="４週",AX62/4,IF($BB$3="暦月",'地密通所（100名）'!AX62/('地密通所（100名）'!$BB$8/7),""))</f>
        <v>0</v>
      </c>
      <c r="BA62" s="865"/>
      <c r="BB62" s="855"/>
      <c r="BC62" s="830"/>
      <c r="BD62" s="830"/>
      <c r="BE62" s="830"/>
      <c r="BF62" s="831"/>
    </row>
    <row r="63" spans="2:58" ht="20.25" customHeight="1">
      <c r="B63" s="1036"/>
      <c r="C63" s="906"/>
      <c r="D63" s="907"/>
      <c r="E63" s="908"/>
      <c r="F63" s="214">
        <f>C61</f>
        <v>0</v>
      </c>
      <c r="G63" s="821"/>
      <c r="H63" s="825"/>
      <c r="I63" s="823"/>
      <c r="J63" s="823"/>
      <c r="K63" s="824"/>
      <c r="L63" s="832"/>
      <c r="M63" s="833"/>
      <c r="N63" s="833"/>
      <c r="O63" s="834"/>
      <c r="P63" s="895" t="s">
        <v>152</v>
      </c>
      <c r="Q63" s="896"/>
      <c r="R63" s="897"/>
      <c r="S63" s="140" t="str">
        <f>IF(S61="","",VLOOKUP(S61,'シフト記号表（勤務時間帯）'!$C$6:$U$35,19,FALSE))</f>
        <v/>
      </c>
      <c r="T63" s="141" t="str">
        <f>IF(T61="","",VLOOKUP(T61,'シフト記号表（勤務時間帯）'!$C$6:$U$35,19,FALSE))</f>
        <v/>
      </c>
      <c r="U63" s="141" t="str">
        <f>IF(U61="","",VLOOKUP(U61,'シフト記号表（勤務時間帯）'!$C$6:$U$35,19,FALSE))</f>
        <v/>
      </c>
      <c r="V63" s="141" t="str">
        <f>IF(V61="","",VLOOKUP(V61,'シフト記号表（勤務時間帯）'!$C$6:$U$35,19,FALSE))</f>
        <v/>
      </c>
      <c r="W63" s="141" t="str">
        <f>IF(W61="","",VLOOKUP(W61,'シフト記号表（勤務時間帯）'!$C$6:$U$35,19,FALSE))</f>
        <v/>
      </c>
      <c r="X63" s="141" t="str">
        <f>IF(X61="","",VLOOKUP(X61,'シフト記号表（勤務時間帯）'!$C$6:$U$35,19,FALSE))</f>
        <v/>
      </c>
      <c r="Y63" s="142" t="str">
        <f>IF(Y61="","",VLOOKUP(Y61,'シフト記号表（勤務時間帯）'!$C$6:$U$35,19,FALSE))</f>
        <v/>
      </c>
      <c r="Z63" s="140" t="str">
        <f>IF(Z61="","",VLOOKUP(Z61,'シフト記号表（勤務時間帯）'!$C$6:$U$35,19,FALSE))</f>
        <v/>
      </c>
      <c r="AA63" s="141" t="str">
        <f>IF(AA61="","",VLOOKUP(AA61,'シフト記号表（勤務時間帯）'!$C$6:$U$35,19,FALSE))</f>
        <v/>
      </c>
      <c r="AB63" s="141" t="str">
        <f>IF(AB61="","",VLOOKUP(AB61,'シフト記号表（勤務時間帯）'!$C$6:$U$35,19,FALSE))</f>
        <v/>
      </c>
      <c r="AC63" s="141" t="str">
        <f>IF(AC61="","",VLOOKUP(AC61,'シフト記号表（勤務時間帯）'!$C$6:$U$35,19,FALSE))</f>
        <v/>
      </c>
      <c r="AD63" s="141" t="str">
        <f>IF(AD61="","",VLOOKUP(AD61,'シフト記号表（勤務時間帯）'!$C$6:$U$35,19,FALSE))</f>
        <v/>
      </c>
      <c r="AE63" s="141" t="str">
        <f>IF(AE61="","",VLOOKUP(AE61,'シフト記号表（勤務時間帯）'!$C$6:$U$35,19,FALSE))</f>
        <v/>
      </c>
      <c r="AF63" s="142" t="str">
        <f>IF(AF61="","",VLOOKUP(AF61,'シフト記号表（勤務時間帯）'!$C$6:$U$35,19,FALSE))</f>
        <v/>
      </c>
      <c r="AG63" s="140" t="str">
        <f>IF(AG61="","",VLOOKUP(AG61,'シフト記号表（勤務時間帯）'!$C$6:$U$35,19,FALSE))</f>
        <v/>
      </c>
      <c r="AH63" s="141" t="str">
        <f>IF(AH61="","",VLOOKUP(AH61,'シフト記号表（勤務時間帯）'!$C$6:$U$35,19,FALSE))</f>
        <v/>
      </c>
      <c r="AI63" s="141" t="str">
        <f>IF(AI61="","",VLOOKUP(AI61,'シフト記号表（勤務時間帯）'!$C$6:$U$35,19,FALSE))</f>
        <v/>
      </c>
      <c r="AJ63" s="141" t="str">
        <f>IF(AJ61="","",VLOOKUP(AJ61,'シフト記号表（勤務時間帯）'!$C$6:$U$35,19,FALSE))</f>
        <v/>
      </c>
      <c r="AK63" s="141" t="str">
        <f>IF(AK61="","",VLOOKUP(AK61,'シフト記号表（勤務時間帯）'!$C$6:$U$35,19,FALSE))</f>
        <v/>
      </c>
      <c r="AL63" s="141" t="str">
        <f>IF(AL61="","",VLOOKUP(AL61,'シフト記号表（勤務時間帯）'!$C$6:$U$35,19,FALSE))</f>
        <v/>
      </c>
      <c r="AM63" s="142" t="str">
        <f>IF(AM61="","",VLOOKUP(AM61,'シフト記号表（勤務時間帯）'!$C$6:$U$35,19,FALSE))</f>
        <v/>
      </c>
      <c r="AN63" s="140" t="str">
        <f>IF(AN61="","",VLOOKUP(AN61,'シフト記号表（勤務時間帯）'!$C$6:$U$35,19,FALSE))</f>
        <v/>
      </c>
      <c r="AO63" s="141" t="str">
        <f>IF(AO61="","",VLOOKUP(AO61,'シフト記号表（勤務時間帯）'!$C$6:$U$35,19,FALSE))</f>
        <v/>
      </c>
      <c r="AP63" s="141" t="str">
        <f>IF(AP61="","",VLOOKUP(AP61,'シフト記号表（勤務時間帯）'!$C$6:$U$35,19,FALSE))</f>
        <v/>
      </c>
      <c r="AQ63" s="141" t="str">
        <f>IF(AQ61="","",VLOOKUP(AQ61,'シフト記号表（勤務時間帯）'!$C$6:$U$35,19,FALSE))</f>
        <v/>
      </c>
      <c r="AR63" s="141" t="str">
        <f>IF(AR61="","",VLOOKUP(AR61,'シフト記号表（勤務時間帯）'!$C$6:$U$35,19,FALSE))</f>
        <v/>
      </c>
      <c r="AS63" s="141" t="str">
        <f>IF(AS61="","",VLOOKUP(AS61,'シフト記号表（勤務時間帯）'!$C$6:$U$35,19,FALSE))</f>
        <v/>
      </c>
      <c r="AT63" s="142" t="str">
        <f>IF(AT61="","",VLOOKUP(AT61,'シフト記号表（勤務時間帯）'!$C$6:$U$35,19,FALSE))</f>
        <v/>
      </c>
      <c r="AU63" s="140" t="str">
        <f>IF(AU61="","",VLOOKUP(AU61,'シフト記号表（勤務時間帯）'!$C$6:$U$35,19,FALSE))</f>
        <v/>
      </c>
      <c r="AV63" s="141" t="str">
        <f>IF(AV61="","",VLOOKUP(AV61,'シフト記号表（勤務時間帯）'!$C$6:$U$35,19,FALSE))</f>
        <v/>
      </c>
      <c r="AW63" s="141" t="str">
        <f>IF(AW61="","",VLOOKUP(AW61,'シフト記号表（勤務時間帯）'!$C$6:$U$35,19,FALSE))</f>
        <v/>
      </c>
      <c r="AX63" s="869">
        <f>IF($BB$3="４週",SUM(S63:AT63),IF($BB$3="暦月",SUM(S63:AW63),""))</f>
        <v>0</v>
      </c>
      <c r="AY63" s="870"/>
      <c r="AZ63" s="871">
        <f>IF($BB$3="４週",AX63/4,IF($BB$3="暦月",'地密通所（100名）'!AX63/('地密通所（100名）'!$BB$8/7),""))</f>
        <v>0</v>
      </c>
      <c r="BA63" s="872"/>
      <c r="BB63" s="914"/>
      <c r="BC63" s="833"/>
      <c r="BD63" s="833"/>
      <c r="BE63" s="833"/>
      <c r="BF63" s="834"/>
    </row>
    <row r="64" spans="2:58" ht="20.25" customHeight="1">
      <c r="B64" s="1036">
        <f>B61+1</f>
        <v>15</v>
      </c>
      <c r="C64" s="900"/>
      <c r="D64" s="901"/>
      <c r="E64" s="902"/>
      <c r="F64" s="143"/>
      <c r="G64" s="819"/>
      <c r="H64" s="822"/>
      <c r="I64" s="823"/>
      <c r="J64" s="823"/>
      <c r="K64" s="824"/>
      <c r="L64" s="826"/>
      <c r="M64" s="827"/>
      <c r="N64" s="827"/>
      <c r="O64" s="828"/>
      <c r="P64" s="835" t="s">
        <v>148</v>
      </c>
      <c r="Q64" s="836"/>
      <c r="R64" s="837"/>
      <c r="S64" s="211"/>
      <c r="T64" s="212"/>
      <c r="U64" s="212"/>
      <c r="V64" s="212"/>
      <c r="W64" s="212"/>
      <c r="X64" s="212"/>
      <c r="Y64" s="213"/>
      <c r="Z64" s="211"/>
      <c r="AA64" s="212"/>
      <c r="AB64" s="212"/>
      <c r="AC64" s="212"/>
      <c r="AD64" s="212"/>
      <c r="AE64" s="212"/>
      <c r="AF64" s="213"/>
      <c r="AG64" s="211"/>
      <c r="AH64" s="212"/>
      <c r="AI64" s="212"/>
      <c r="AJ64" s="212"/>
      <c r="AK64" s="212"/>
      <c r="AL64" s="212"/>
      <c r="AM64" s="213"/>
      <c r="AN64" s="211"/>
      <c r="AO64" s="212"/>
      <c r="AP64" s="212"/>
      <c r="AQ64" s="212"/>
      <c r="AR64" s="212"/>
      <c r="AS64" s="212"/>
      <c r="AT64" s="213"/>
      <c r="AU64" s="211"/>
      <c r="AV64" s="212"/>
      <c r="AW64" s="212"/>
      <c r="AX64" s="1039"/>
      <c r="AY64" s="1040"/>
      <c r="AZ64" s="1041"/>
      <c r="BA64" s="1042"/>
      <c r="BB64" s="854"/>
      <c r="BC64" s="827"/>
      <c r="BD64" s="827"/>
      <c r="BE64" s="827"/>
      <c r="BF64" s="828"/>
    </row>
    <row r="65" spans="2:58" ht="20.25" customHeight="1">
      <c r="B65" s="1036"/>
      <c r="C65" s="903"/>
      <c r="D65" s="904"/>
      <c r="E65" s="905"/>
      <c r="F65" s="135"/>
      <c r="G65" s="820"/>
      <c r="H65" s="825"/>
      <c r="I65" s="823"/>
      <c r="J65" s="823"/>
      <c r="K65" s="824"/>
      <c r="L65" s="829"/>
      <c r="M65" s="830"/>
      <c r="N65" s="830"/>
      <c r="O65" s="831"/>
      <c r="P65" s="859" t="s">
        <v>151</v>
      </c>
      <c r="Q65" s="860"/>
      <c r="R65" s="861"/>
      <c r="S65" s="136" t="str">
        <f>IF(S64="","",VLOOKUP(S64,'シフト記号表（勤務時間帯）'!$C$6:$K$35,9,FALSE))</f>
        <v/>
      </c>
      <c r="T65" s="137" t="str">
        <f>IF(T64="","",VLOOKUP(T64,'シフト記号表（勤務時間帯）'!$C$6:$K$35,9,FALSE))</f>
        <v/>
      </c>
      <c r="U65" s="137" t="str">
        <f>IF(U64="","",VLOOKUP(U64,'シフト記号表（勤務時間帯）'!$C$6:$K$35,9,FALSE))</f>
        <v/>
      </c>
      <c r="V65" s="137" t="str">
        <f>IF(V64="","",VLOOKUP(V64,'シフト記号表（勤務時間帯）'!$C$6:$K$35,9,FALSE))</f>
        <v/>
      </c>
      <c r="W65" s="137" t="str">
        <f>IF(W64="","",VLOOKUP(W64,'シフト記号表（勤務時間帯）'!$C$6:$K$35,9,FALSE))</f>
        <v/>
      </c>
      <c r="X65" s="137" t="str">
        <f>IF(X64="","",VLOOKUP(X64,'シフト記号表（勤務時間帯）'!$C$6:$K$35,9,FALSE))</f>
        <v/>
      </c>
      <c r="Y65" s="138" t="str">
        <f>IF(Y64="","",VLOOKUP(Y64,'シフト記号表（勤務時間帯）'!$C$6:$K$35,9,FALSE))</f>
        <v/>
      </c>
      <c r="Z65" s="136" t="str">
        <f>IF(Z64="","",VLOOKUP(Z64,'シフト記号表（勤務時間帯）'!$C$6:$K$35,9,FALSE))</f>
        <v/>
      </c>
      <c r="AA65" s="137" t="str">
        <f>IF(AA64="","",VLOOKUP(AA64,'シフト記号表（勤務時間帯）'!$C$6:$K$35,9,FALSE))</f>
        <v/>
      </c>
      <c r="AB65" s="137" t="str">
        <f>IF(AB64="","",VLOOKUP(AB64,'シフト記号表（勤務時間帯）'!$C$6:$K$35,9,FALSE))</f>
        <v/>
      </c>
      <c r="AC65" s="137" t="str">
        <f>IF(AC64="","",VLOOKUP(AC64,'シフト記号表（勤務時間帯）'!$C$6:$K$35,9,FALSE))</f>
        <v/>
      </c>
      <c r="AD65" s="137" t="str">
        <f>IF(AD64="","",VLOOKUP(AD64,'シフト記号表（勤務時間帯）'!$C$6:$K$35,9,FALSE))</f>
        <v/>
      </c>
      <c r="AE65" s="137" t="str">
        <f>IF(AE64="","",VLOOKUP(AE64,'シフト記号表（勤務時間帯）'!$C$6:$K$35,9,FALSE))</f>
        <v/>
      </c>
      <c r="AF65" s="138" t="str">
        <f>IF(AF64="","",VLOOKUP(AF64,'シフト記号表（勤務時間帯）'!$C$6:$K$35,9,FALSE))</f>
        <v/>
      </c>
      <c r="AG65" s="136" t="str">
        <f>IF(AG64="","",VLOOKUP(AG64,'シフト記号表（勤務時間帯）'!$C$6:$K$35,9,FALSE))</f>
        <v/>
      </c>
      <c r="AH65" s="137" t="str">
        <f>IF(AH64="","",VLOOKUP(AH64,'シフト記号表（勤務時間帯）'!$C$6:$K$35,9,FALSE))</f>
        <v/>
      </c>
      <c r="AI65" s="137" t="str">
        <f>IF(AI64="","",VLOOKUP(AI64,'シフト記号表（勤務時間帯）'!$C$6:$K$35,9,FALSE))</f>
        <v/>
      </c>
      <c r="AJ65" s="137" t="str">
        <f>IF(AJ64="","",VLOOKUP(AJ64,'シフト記号表（勤務時間帯）'!$C$6:$K$35,9,FALSE))</f>
        <v/>
      </c>
      <c r="AK65" s="137" t="str">
        <f>IF(AK64="","",VLOOKUP(AK64,'シフト記号表（勤務時間帯）'!$C$6:$K$35,9,FALSE))</f>
        <v/>
      </c>
      <c r="AL65" s="137" t="str">
        <f>IF(AL64="","",VLOOKUP(AL64,'シフト記号表（勤務時間帯）'!$C$6:$K$35,9,FALSE))</f>
        <v/>
      </c>
      <c r="AM65" s="138" t="str">
        <f>IF(AM64="","",VLOOKUP(AM64,'シフト記号表（勤務時間帯）'!$C$6:$K$35,9,FALSE))</f>
        <v/>
      </c>
      <c r="AN65" s="136" t="str">
        <f>IF(AN64="","",VLOOKUP(AN64,'シフト記号表（勤務時間帯）'!$C$6:$K$35,9,FALSE))</f>
        <v/>
      </c>
      <c r="AO65" s="137" t="str">
        <f>IF(AO64="","",VLOOKUP(AO64,'シフト記号表（勤務時間帯）'!$C$6:$K$35,9,FALSE))</f>
        <v/>
      </c>
      <c r="AP65" s="137" t="str">
        <f>IF(AP64="","",VLOOKUP(AP64,'シフト記号表（勤務時間帯）'!$C$6:$K$35,9,FALSE))</f>
        <v/>
      </c>
      <c r="AQ65" s="137" t="str">
        <f>IF(AQ64="","",VLOOKUP(AQ64,'シフト記号表（勤務時間帯）'!$C$6:$K$35,9,FALSE))</f>
        <v/>
      </c>
      <c r="AR65" s="137" t="str">
        <f>IF(AR64="","",VLOOKUP(AR64,'シフト記号表（勤務時間帯）'!$C$6:$K$35,9,FALSE))</f>
        <v/>
      </c>
      <c r="AS65" s="137" t="str">
        <f>IF(AS64="","",VLOOKUP(AS64,'シフト記号表（勤務時間帯）'!$C$6:$K$35,9,FALSE))</f>
        <v/>
      </c>
      <c r="AT65" s="138" t="str">
        <f>IF(AT64="","",VLOOKUP(AT64,'シフト記号表（勤務時間帯）'!$C$6:$K$35,9,FALSE))</f>
        <v/>
      </c>
      <c r="AU65" s="136" t="str">
        <f>IF(AU64="","",VLOOKUP(AU64,'シフト記号表（勤務時間帯）'!$C$6:$K$35,9,FALSE))</f>
        <v/>
      </c>
      <c r="AV65" s="137" t="str">
        <f>IF(AV64="","",VLOOKUP(AV64,'シフト記号表（勤務時間帯）'!$C$6:$K$35,9,FALSE))</f>
        <v/>
      </c>
      <c r="AW65" s="137" t="str">
        <f>IF(AW64="","",VLOOKUP(AW64,'シフト記号表（勤務時間帯）'!$C$6:$K$35,9,FALSE))</f>
        <v/>
      </c>
      <c r="AX65" s="862">
        <f>IF($BB$3="４週",SUM(S65:AT65),IF($BB$3="暦月",SUM(S65:AW65),""))</f>
        <v>0</v>
      </c>
      <c r="AY65" s="863"/>
      <c r="AZ65" s="864">
        <f>IF($BB$3="４週",AX65/4,IF($BB$3="暦月",'地密通所（100名）'!AX65/('地密通所（100名）'!$BB$8/7),""))</f>
        <v>0</v>
      </c>
      <c r="BA65" s="865"/>
      <c r="BB65" s="855"/>
      <c r="BC65" s="830"/>
      <c r="BD65" s="830"/>
      <c r="BE65" s="830"/>
      <c r="BF65" s="831"/>
    </row>
    <row r="66" spans="2:58" ht="20.25" customHeight="1">
      <c r="B66" s="1036"/>
      <c r="C66" s="906"/>
      <c r="D66" s="907"/>
      <c r="E66" s="908"/>
      <c r="F66" s="214">
        <f>C64</f>
        <v>0</v>
      </c>
      <c r="G66" s="821"/>
      <c r="H66" s="825"/>
      <c r="I66" s="823"/>
      <c r="J66" s="823"/>
      <c r="K66" s="824"/>
      <c r="L66" s="832"/>
      <c r="M66" s="833"/>
      <c r="N66" s="833"/>
      <c r="O66" s="834"/>
      <c r="P66" s="895" t="s">
        <v>152</v>
      </c>
      <c r="Q66" s="896"/>
      <c r="R66" s="897"/>
      <c r="S66" s="140" t="str">
        <f>IF(S64="","",VLOOKUP(S64,'シフト記号表（勤務時間帯）'!$C$6:$U$35,19,FALSE))</f>
        <v/>
      </c>
      <c r="T66" s="141" t="str">
        <f>IF(T64="","",VLOOKUP(T64,'シフト記号表（勤務時間帯）'!$C$6:$U$35,19,FALSE))</f>
        <v/>
      </c>
      <c r="U66" s="141" t="str">
        <f>IF(U64="","",VLOOKUP(U64,'シフト記号表（勤務時間帯）'!$C$6:$U$35,19,FALSE))</f>
        <v/>
      </c>
      <c r="V66" s="141" t="str">
        <f>IF(V64="","",VLOOKUP(V64,'シフト記号表（勤務時間帯）'!$C$6:$U$35,19,FALSE))</f>
        <v/>
      </c>
      <c r="W66" s="141" t="str">
        <f>IF(W64="","",VLOOKUP(W64,'シフト記号表（勤務時間帯）'!$C$6:$U$35,19,FALSE))</f>
        <v/>
      </c>
      <c r="X66" s="141" t="str">
        <f>IF(X64="","",VLOOKUP(X64,'シフト記号表（勤務時間帯）'!$C$6:$U$35,19,FALSE))</f>
        <v/>
      </c>
      <c r="Y66" s="142" t="str">
        <f>IF(Y64="","",VLOOKUP(Y64,'シフト記号表（勤務時間帯）'!$C$6:$U$35,19,FALSE))</f>
        <v/>
      </c>
      <c r="Z66" s="140" t="str">
        <f>IF(Z64="","",VLOOKUP(Z64,'シフト記号表（勤務時間帯）'!$C$6:$U$35,19,FALSE))</f>
        <v/>
      </c>
      <c r="AA66" s="141" t="str">
        <f>IF(AA64="","",VLOOKUP(AA64,'シフト記号表（勤務時間帯）'!$C$6:$U$35,19,FALSE))</f>
        <v/>
      </c>
      <c r="AB66" s="141" t="str">
        <f>IF(AB64="","",VLOOKUP(AB64,'シフト記号表（勤務時間帯）'!$C$6:$U$35,19,FALSE))</f>
        <v/>
      </c>
      <c r="AC66" s="141" t="str">
        <f>IF(AC64="","",VLOOKUP(AC64,'シフト記号表（勤務時間帯）'!$C$6:$U$35,19,FALSE))</f>
        <v/>
      </c>
      <c r="AD66" s="141" t="str">
        <f>IF(AD64="","",VLOOKUP(AD64,'シフト記号表（勤務時間帯）'!$C$6:$U$35,19,FALSE))</f>
        <v/>
      </c>
      <c r="AE66" s="141" t="str">
        <f>IF(AE64="","",VLOOKUP(AE64,'シフト記号表（勤務時間帯）'!$C$6:$U$35,19,FALSE))</f>
        <v/>
      </c>
      <c r="AF66" s="142" t="str">
        <f>IF(AF64="","",VLOOKUP(AF64,'シフト記号表（勤務時間帯）'!$C$6:$U$35,19,FALSE))</f>
        <v/>
      </c>
      <c r="AG66" s="140" t="str">
        <f>IF(AG64="","",VLOOKUP(AG64,'シフト記号表（勤務時間帯）'!$C$6:$U$35,19,FALSE))</f>
        <v/>
      </c>
      <c r="AH66" s="141" t="str">
        <f>IF(AH64="","",VLOOKUP(AH64,'シフト記号表（勤務時間帯）'!$C$6:$U$35,19,FALSE))</f>
        <v/>
      </c>
      <c r="AI66" s="141" t="str">
        <f>IF(AI64="","",VLOOKUP(AI64,'シフト記号表（勤務時間帯）'!$C$6:$U$35,19,FALSE))</f>
        <v/>
      </c>
      <c r="AJ66" s="141" t="str">
        <f>IF(AJ64="","",VLOOKUP(AJ64,'シフト記号表（勤務時間帯）'!$C$6:$U$35,19,FALSE))</f>
        <v/>
      </c>
      <c r="AK66" s="141" t="str">
        <f>IF(AK64="","",VLOOKUP(AK64,'シフト記号表（勤務時間帯）'!$C$6:$U$35,19,FALSE))</f>
        <v/>
      </c>
      <c r="AL66" s="141" t="str">
        <f>IF(AL64="","",VLOOKUP(AL64,'シフト記号表（勤務時間帯）'!$C$6:$U$35,19,FALSE))</f>
        <v/>
      </c>
      <c r="AM66" s="142" t="str">
        <f>IF(AM64="","",VLOOKUP(AM64,'シフト記号表（勤務時間帯）'!$C$6:$U$35,19,FALSE))</f>
        <v/>
      </c>
      <c r="AN66" s="140" t="str">
        <f>IF(AN64="","",VLOOKUP(AN64,'シフト記号表（勤務時間帯）'!$C$6:$U$35,19,FALSE))</f>
        <v/>
      </c>
      <c r="AO66" s="141" t="str">
        <f>IF(AO64="","",VLOOKUP(AO64,'シフト記号表（勤務時間帯）'!$C$6:$U$35,19,FALSE))</f>
        <v/>
      </c>
      <c r="AP66" s="141" t="str">
        <f>IF(AP64="","",VLOOKUP(AP64,'シフト記号表（勤務時間帯）'!$C$6:$U$35,19,FALSE))</f>
        <v/>
      </c>
      <c r="AQ66" s="141" t="str">
        <f>IF(AQ64="","",VLOOKUP(AQ64,'シフト記号表（勤務時間帯）'!$C$6:$U$35,19,FALSE))</f>
        <v/>
      </c>
      <c r="AR66" s="141" t="str">
        <f>IF(AR64="","",VLOOKUP(AR64,'シフト記号表（勤務時間帯）'!$C$6:$U$35,19,FALSE))</f>
        <v/>
      </c>
      <c r="AS66" s="141" t="str">
        <f>IF(AS64="","",VLOOKUP(AS64,'シフト記号表（勤務時間帯）'!$C$6:$U$35,19,FALSE))</f>
        <v/>
      </c>
      <c r="AT66" s="142" t="str">
        <f>IF(AT64="","",VLOOKUP(AT64,'シフト記号表（勤務時間帯）'!$C$6:$U$35,19,FALSE))</f>
        <v/>
      </c>
      <c r="AU66" s="140" t="str">
        <f>IF(AU64="","",VLOOKUP(AU64,'シフト記号表（勤務時間帯）'!$C$6:$U$35,19,FALSE))</f>
        <v/>
      </c>
      <c r="AV66" s="141" t="str">
        <f>IF(AV64="","",VLOOKUP(AV64,'シフト記号表（勤務時間帯）'!$C$6:$U$35,19,FALSE))</f>
        <v/>
      </c>
      <c r="AW66" s="141" t="str">
        <f>IF(AW64="","",VLOOKUP(AW64,'シフト記号表（勤務時間帯）'!$C$6:$U$35,19,FALSE))</f>
        <v/>
      </c>
      <c r="AX66" s="869">
        <f>IF($BB$3="４週",SUM(S66:AT66),IF($BB$3="暦月",SUM(S66:AW66),""))</f>
        <v>0</v>
      </c>
      <c r="AY66" s="870"/>
      <c r="AZ66" s="871">
        <f>IF($BB$3="４週",AX66/4,IF($BB$3="暦月",'地密通所（100名）'!AX66/('地密通所（100名）'!$BB$8/7),""))</f>
        <v>0</v>
      </c>
      <c r="BA66" s="872"/>
      <c r="BB66" s="914"/>
      <c r="BC66" s="833"/>
      <c r="BD66" s="833"/>
      <c r="BE66" s="833"/>
      <c r="BF66" s="834"/>
    </row>
    <row r="67" spans="2:58" ht="20.25" customHeight="1">
      <c r="B67" s="1036">
        <f>B64+1</f>
        <v>16</v>
      </c>
      <c r="C67" s="900"/>
      <c r="D67" s="901"/>
      <c r="E67" s="902"/>
      <c r="F67" s="143"/>
      <c r="G67" s="819"/>
      <c r="H67" s="822"/>
      <c r="I67" s="823"/>
      <c r="J67" s="823"/>
      <c r="K67" s="824"/>
      <c r="L67" s="826"/>
      <c r="M67" s="827"/>
      <c r="N67" s="827"/>
      <c r="O67" s="828"/>
      <c r="P67" s="835" t="s">
        <v>148</v>
      </c>
      <c r="Q67" s="836"/>
      <c r="R67" s="837"/>
      <c r="S67" s="211"/>
      <c r="T67" s="212"/>
      <c r="U67" s="212"/>
      <c r="V67" s="212"/>
      <c r="W67" s="212"/>
      <c r="X67" s="212"/>
      <c r="Y67" s="213"/>
      <c r="Z67" s="211"/>
      <c r="AA67" s="212"/>
      <c r="AB67" s="212"/>
      <c r="AC67" s="212"/>
      <c r="AD67" s="212"/>
      <c r="AE67" s="212"/>
      <c r="AF67" s="213"/>
      <c r="AG67" s="211"/>
      <c r="AH67" s="212"/>
      <c r="AI67" s="212"/>
      <c r="AJ67" s="212"/>
      <c r="AK67" s="212"/>
      <c r="AL67" s="212"/>
      <c r="AM67" s="213"/>
      <c r="AN67" s="211"/>
      <c r="AO67" s="212"/>
      <c r="AP67" s="212"/>
      <c r="AQ67" s="212"/>
      <c r="AR67" s="212"/>
      <c r="AS67" s="212"/>
      <c r="AT67" s="213"/>
      <c r="AU67" s="211"/>
      <c r="AV67" s="212"/>
      <c r="AW67" s="212"/>
      <c r="AX67" s="1039"/>
      <c r="AY67" s="1040"/>
      <c r="AZ67" s="1041"/>
      <c r="BA67" s="1042"/>
      <c r="BB67" s="854"/>
      <c r="BC67" s="827"/>
      <c r="BD67" s="827"/>
      <c r="BE67" s="827"/>
      <c r="BF67" s="828"/>
    </row>
    <row r="68" spans="2:58" ht="20.25" customHeight="1">
      <c r="B68" s="1036"/>
      <c r="C68" s="903"/>
      <c r="D68" s="904"/>
      <c r="E68" s="905"/>
      <c r="F68" s="135"/>
      <c r="G68" s="820"/>
      <c r="H68" s="825"/>
      <c r="I68" s="823"/>
      <c r="J68" s="823"/>
      <c r="K68" s="824"/>
      <c r="L68" s="829"/>
      <c r="M68" s="830"/>
      <c r="N68" s="830"/>
      <c r="O68" s="831"/>
      <c r="P68" s="859" t="s">
        <v>151</v>
      </c>
      <c r="Q68" s="860"/>
      <c r="R68" s="861"/>
      <c r="S68" s="136" t="str">
        <f>IF(S67="","",VLOOKUP(S67,'シフト記号表（勤務時間帯）'!$C$6:$K$35,9,FALSE))</f>
        <v/>
      </c>
      <c r="T68" s="137" t="str">
        <f>IF(T67="","",VLOOKUP(T67,'シフト記号表（勤務時間帯）'!$C$6:$K$35,9,FALSE))</f>
        <v/>
      </c>
      <c r="U68" s="137" t="str">
        <f>IF(U67="","",VLOOKUP(U67,'シフト記号表（勤務時間帯）'!$C$6:$K$35,9,FALSE))</f>
        <v/>
      </c>
      <c r="V68" s="137" t="str">
        <f>IF(V67="","",VLOOKUP(V67,'シフト記号表（勤務時間帯）'!$C$6:$K$35,9,FALSE))</f>
        <v/>
      </c>
      <c r="W68" s="137" t="str">
        <f>IF(W67="","",VLOOKUP(W67,'シフト記号表（勤務時間帯）'!$C$6:$K$35,9,FALSE))</f>
        <v/>
      </c>
      <c r="X68" s="137" t="str">
        <f>IF(X67="","",VLOOKUP(X67,'シフト記号表（勤務時間帯）'!$C$6:$K$35,9,FALSE))</f>
        <v/>
      </c>
      <c r="Y68" s="138" t="str">
        <f>IF(Y67="","",VLOOKUP(Y67,'シフト記号表（勤務時間帯）'!$C$6:$K$35,9,FALSE))</f>
        <v/>
      </c>
      <c r="Z68" s="136" t="str">
        <f>IF(Z67="","",VLOOKUP(Z67,'シフト記号表（勤務時間帯）'!$C$6:$K$35,9,FALSE))</f>
        <v/>
      </c>
      <c r="AA68" s="137" t="str">
        <f>IF(AA67="","",VLOOKUP(AA67,'シフト記号表（勤務時間帯）'!$C$6:$K$35,9,FALSE))</f>
        <v/>
      </c>
      <c r="AB68" s="137" t="str">
        <f>IF(AB67="","",VLOOKUP(AB67,'シフト記号表（勤務時間帯）'!$C$6:$K$35,9,FALSE))</f>
        <v/>
      </c>
      <c r="AC68" s="137" t="str">
        <f>IF(AC67="","",VLOOKUP(AC67,'シフト記号表（勤務時間帯）'!$C$6:$K$35,9,FALSE))</f>
        <v/>
      </c>
      <c r="AD68" s="137" t="str">
        <f>IF(AD67="","",VLOOKUP(AD67,'シフト記号表（勤務時間帯）'!$C$6:$K$35,9,FALSE))</f>
        <v/>
      </c>
      <c r="AE68" s="137" t="str">
        <f>IF(AE67="","",VLOOKUP(AE67,'シフト記号表（勤務時間帯）'!$C$6:$K$35,9,FALSE))</f>
        <v/>
      </c>
      <c r="AF68" s="138" t="str">
        <f>IF(AF67="","",VLOOKUP(AF67,'シフト記号表（勤務時間帯）'!$C$6:$K$35,9,FALSE))</f>
        <v/>
      </c>
      <c r="AG68" s="136" t="str">
        <f>IF(AG67="","",VLOOKUP(AG67,'シフト記号表（勤務時間帯）'!$C$6:$K$35,9,FALSE))</f>
        <v/>
      </c>
      <c r="AH68" s="137" t="str">
        <f>IF(AH67="","",VLOOKUP(AH67,'シフト記号表（勤務時間帯）'!$C$6:$K$35,9,FALSE))</f>
        <v/>
      </c>
      <c r="AI68" s="137" t="str">
        <f>IF(AI67="","",VLOOKUP(AI67,'シフト記号表（勤務時間帯）'!$C$6:$K$35,9,FALSE))</f>
        <v/>
      </c>
      <c r="AJ68" s="137" t="str">
        <f>IF(AJ67="","",VLOOKUP(AJ67,'シフト記号表（勤務時間帯）'!$C$6:$K$35,9,FALSE))</f>
        <v/>
      </c>
      <c r="AK68" s="137" t="str">
        <f>IF(AK67="","",VLOOKUP(AK67,'シフト記号表（勤務時間帯）'!$C$6:$K$35,9,FALSE))</f>
        <v/>
      </c>
      <c r="AL68" s="137" t="str">
        <f>IF(AL67="","",VLOOKUP(AL67,'シフト記号表（勤務時間帯）'!$C$6:$K$35,9,FALSE))</f>
        <v/>
      </c>
      <c r="AM68" s="138" t="str">
        <f>IF(AM67="","",VLOOKUP(AM67,'シフト記号表（勤務時間帯）'!$C$6:$K$35,9,FALSE))</f>
        <v/>
      </c>
      <c r="AN68" s="136" t="str">
        <f>IF(AN67="","",VLOOKUP(AN67,'シフト記号表（勤務時間帯）'!$C$6:$K$35,9,FALSE))</f>
        <v/>
      </c>
      <c r="AO68" s="137" t="str">
        <f>IF(AO67="","",VLOOKUP(AO67,'シフト記号表（勤務時間帯）'!$C$6:$K$35,9,FALSE))</f>
        <v/>
      </c>
      <c r="AP68" s="137" t="str">
        <f>IF(AP67="","",VLOOKUP(AP67,'シフト記号表（勤務時間帯）'!$C$6:$K$35,9,FALSE))</f>
        <v/>
      </c>
      <c r="AQ68" s="137" t="str">
        <f>IF(AQ67="","",VLOOKUP(AQ67,'シフト記号表（勤務時間帯）'!$C$6:$K$35,9,FALSE))</f>
        <v/>
      </c>
      <c r="AR68" s="137" t="str">
        <f>IF(AR67="","",VLOOKUP(AR67,'シフト記号表（勤務時間帯）'!$C$6:$K$35,9,FALSE))</f>
        <v/>
      </c>
      <c r="AS68" s="137" t="str">
        <f>IF(AS67="","",VLOOKUP(AS67,'シフト記号表（勤務時間帯）'!$C$6:$K$35,9,FALSE))</f>
        <v/>
      </c>
      <c r="AT68" s="138" t="str">
        <f>IF(AT67="","",VLOOKUP(AT67,'シフト記号表（勤務時間帯）'!$C$6:$K$35,9,FALSE))</f>
        <v/>
      </c>
      <c r="AU68" s="136" t="str">
        <f>IF(AU67="","",VLOOKUP(AU67,'シフト記号表（勤務時間帯）'!$C$6:$K$35,9,FALSE))</f>
        <v/>
      </c>
      <c r="AV68" s="137" t="str">
        <f>IF(AV67="","",VLOOKUP(AV67,'シフト記号表（勤務時間帯）'!$C$6:$K$35,9,FALSE))</f>
        <v/>
      </c>
      <c r="AW68" s="137" t="str">
        <f>IF(AW67="","",VLOOKUP(AW67,'シフト記号表（勤務時間帯）'!$C$6:$K$35,9,FALSE))</f>
        <v/>
      </c>
      <c r="AX68" s="862">
        <f>IF($BB$3="４週",SUM(S68:AT68),IF($BB$3="暦月",SUM(S68:AW68),""))</f>
        <v>0</v>
      </c>
      <c r="AY68" s="863"/>
      <c r="AZ68" s="864">
        <f>IF($BB$3="４週",AX68/4,IF($BB$3="暦月",'地密通所（100名）'!AX68/('地密通所（100名）'!$BB$8/7),""))</f>
        <v>0</v>
      </c>
      <c r="BA68" s="865"/>
      <c r="BB68" s="855"/>
      <c r="BC68" s="830"/>
      <c r="BD68" s="830"/>
      <c r="BE68" s="830"/>
      <c r="BF68" s="831"/>
    </row>
    <row r="69" spans="2:58" ht="20.25" customHeight="1">
      <c r="B69" s="1036"/>
      <c r="C69" s="906"/>
      <c r="D69" s="907"/>
      <c r="E69" s="908"/>
      <c r="F69" s="214">
        <f>C67</f>
        <v>0</v>
      </c>
      <c r="G69" s="821"/>
      <c r="H69" s="825"/>
      <c r="I69" s="823"/>
      <c r="J69" s="823"/>
      <c r="K69" s="824"/>
      <c r="L69" s="832"/>
      <c r="M69" s="833"/>
      <c r="N69" s="833"/>
      <c r="O69" s="834"/>
      <c r="P69" s="895" t="s">
        <v>152</v>
      </c>
      <c r="Q69" s="896"/>
      <c r="R69" s="897"/>
      <c r="S69" s="140" t="str">
        <f>IF(S67="","",VLOOKUP(S67,'シフト記号表（勤務時間帯）'!$C$6:$U$35,19,FALSE))</f>
        <v/>
      </c>
      <c r="T69" s="141" t="str">
        <f>IF(T67="","",VLOOKUP(T67,'シフト記号表（勤務時間帯）'!$C$6:$U$35,19,FALSE))</f>
        <v/>
      </c>
      <c r="U69" s="141" t="str">
        <f>IF(U67="","",VLOOKUP(U67,'シフト記号表（勤務時間帯）'!$C$6:$U$35,19,FALSE))</f>
        <v/>
      </c>
      <c r="V69" s="141" t="str">
        <f>IF(V67="","",VLOOKUP(V67,'シフト記号表（勤務時間帯）'!$C$6:$U$35,19,FALSE))</f>
        <v/>
      </c>
      <c r="W69" s="141" t="str">
        <f>IF(W67="","",VLOOKUP(W67,'シフト記号表（勤務時間帯）'!$C$6:$U$35,19,FALSE))</f>
        <v/>
      </c>
      <c r="X69" s="141" t="str">
        <f>IF(X67="","",VLOOKUP(X67,'シフト記号表（勤務時間帯）'!$C$6:$U$35,19,FALSE))</f>
        <v/>
      </c>
      <c r="Y69" s="142" t="str">
        <f>IF(Y67="","",VLOOKUP(Y67,'シフト記号表（勤務時間帯）'!$C$6:$U$35,19,FALSE))</f>
        <v/>
      </c>
      <c r="Z69" s="140" t="str">
        <f>IF(Z67="","",VLOOKUP(Z67,'シフト記号表（勤務時間帯）'!$C$6:$U$35,19,FALSE))</f>
        <v/>
      </c>
      <c r="AA69" s="141" t="str">
        <f>IF(AA67="","",VLOOKUP(AA67,'シフト記号表（勤務時間帯）'!$C$6:$U$35,19,FALSE))</f>
        <v/>
      </c>
      <c r="AB69" s="141" t="str">
        <f>IF(AB67="","",VLOOKUP(AB67,'シフト記号表（勤務時間帯）'!$C$6:$U$35,19,FALSE))</f>
        <v/>
      </c>
      <c r="AC69" s="141" t="str">
        <f>IF(AC67="","",VLOOKUP(AC67,'シフト記号表（勤務時間帯）'!$C$6:$U$35,19,FALSE))</f>
        <v/>
      </c>
      <c r="AD69" s="141" t="str">
        <f>IF(AD67="","",VLOOKUP(AD67,'シフト記号表（勤務時間帯）'!$C$6:$U$35,19,FALSE))</f>
        <v/>
      </c>
      <c r="AE69" s="141" t="str">
        <f>IF(AE67="","",VLOOKUP(AE67,'シフト記号表（勤務時間帯）'!$C$6:$U$35,19,FALSE))</f>
        <v/>
      </c>
      <c r="AF69" s="142" t="str">
        <f>IF(AF67="","",VLOOKUP(AF67,'シフト記号表（勤務時間帯）'!$C$6:$U$35,19,FALSE))</f>
        <v/>
      </c>
      <c r="AG69" s="140" t="str">
        <f>IF(AG67="","",VLOOKUP(AG67,'シフト記号表（勤務時間帯）'!$C$6:$U$35,19,FALSE))</f>
        <v/>
      </c>
      <c r="AH69" s="141" t="str">
        <f>IF(AH67="","",VLOOKUP(AH67,'シフト記号表（勤務時間帯）'!$C$6:$U$35,19,FALSE))</f>
        <v/>
      </c>
      <c r="AI69" s="141" t="str">
        <f>IF(AI67="","",VLOOKUP(AI67,'シフト記号表（勤務時間帯）'!$C$6:$U$35,19,FALSE))</f>
        <v/>
      </c>
      <c r="AJ69" s="141" t="str">
        <f>IF(AJ67="","",VLOOKUP(AJ67,'シフト記号表（勤務時間帯）'!$C$6:$U$35,19,FALSE))</f>
        <v/>
      </c>
      <c r="AK69" s="141" t="str">
        <f>IF(AK67="","",VLOOKUP(AK67,'シフト記号表（勤務時間帯）'!$C$6:$U$35,19,FALSE))</f>
        <v/>
      </c>
      <c r="AL69" s="141" t="str">
        <f>IF(AL67="","",VLOOKUP(AL67,'シフト記号表（勤務時間帯）'!$C$6:$U$35,19,FALSE))</f>
        <v/>
      </c>
      <c r="AM69" s="142" t="str">
        <f>IF(AM67="","",VLOOKUP(AM67,'シフト記号表（勤務時間帯）'!$C$6:$U$35,19,FALSE))</f>
        <v/>
      </c>
      <c r="AN69" s="140" t="str">
        <f>IF(AN67="","",VLOOKUP(AN67,'シフト記号表（勤務時間帯）'!$C$6:$U$35,19,FALSE))</f>
        <v/>
      </c>
      <c r="AO69" s="141" t="str">
        <f>IF(AO67="","",VLOOKUP(AO67,'シフト記号表（勤務時間帯）'!$C$6:$U$35,19,FALSE))</f>
        <v/>
      </c>
      <c r="AP69" s="141" t="str">
        <f>IF(AP67="","",VLOOKUP(AP67,'シフト記号表（勤務時間帯）'!$C$6:$U$35,19,FALSE))</f>
        <v/>
      </c>
      <c r="AQ69" s="141" t="str">
        <f>IF(AQ67="","",VLOOKUP(AQ67,'シフト記号表（勤務時間帯）'!$C$6:$U$35,19,FALSE))</f>
        <v/>
      </c>
      <c r="AR69" s="141" t="str">
        <f>IF(AR67="","",VLOOKUP(AR67,'シフト記号表（勤務時間帯）'!$C$6:$U$35,19,FALSE))</f>
        <v/>
      </c>
      <c r="AS69" s="141" t="str">
        <f>IF(AS67="","",VLOOKUP(AS67,'シフト記号表（勤務時間帯）'!$C$6:$U$35,19,FALSE))</f>
        <v/>
      </c>
      <c r="AT69" s="142" t="str">
        <f>IF(AT67="","",VLOOKUP(AT67,'シフト記号表（勤務時間帯）'!$C$6:$U$35,19,FALSE))</f>
        <v/>
      </c>
      <c r="AU69" s="140" t="str">
        <f>IF(AU67="","",VLOOKUP(AU67,'シフト記号表（勤務時間帯）'!$C$6:$U$35,19,FALSE))</f>
        <v/>
      </c>
      <c r="AV69" s="141" t="str">
        <f>IF(AV67="","",VLOOKUP(AV67,'シフト記号表（勤務時間帯）'!$C$6:$U$35,19,FALSE))</f>
        <v/>
      </c>
      <c r="AW69" s="141" t="str">
        <f>IF(AW67="","",VLOOKUP(AW67,'シフト記号表（勤務時間帯）'!$C$6:$U$35,19,FALSE))</f>
        <v/>
      </c>
      <c r="AX69" s="869">
        <f>IF($BB$3="４週",SUM(S69:AT69),IF($BB$3="暦月",SUM(S69:AW69),""))</f>
        <v>0</v>
      </c>
      <c r="AY69" s="870"/>
      <c r="AZ69" s="871">
        <f>IF($BB$3="４週",AX69/4,IF($BB$3="暦月",'地密通所（100名）'!AX69/('地密通所（100名）'!$BB$8/7),""))</f>
        <v>0</v>
      </c>
      <c r="BA69" s="872"/>
      <c r="BB69" s="914"/>
      <c r="BC69" s="833"/>
      <c r="BD69" s="833"/>
      <c r="BE69" s="833"/>
      <c r="BF69" s="834"/>
    </row>
    <row r="70" spans="2:58" ht="20.25" customHeight="1">
      <c r="B70" s="1036">
        <f>B67+1</f>
        <v>17</v>
      </c>
      <c r="C70" s="900"/>
      <c r="D70" s="901"/>
      <c r="E70" s="902"/>
      <c r="F70" s="143"/>
      <c r="G70" s="819"/>
      <c r="H70" s="822"/>
      <c r="I70" s="823"/>
      <c r="J70" s="823"/>
      <c r="K70" s="824"/>
      <c r="L70" s="826"/>
      <c r="M70" s="827"/>
      <c r="N70" s="827"/>
      <c r="O70" s="828"/>
      <c r="P70" s="835" t="s">
        <v>148</v>
      </c>
      <c r="Q70" s="836"/>
      <c r="R70" s="837"/>
      <c r="S70" s="211"/>
      <c r="T70" s="212"/>
      <c r="U70" s="212"/>
      <c r="V70" s="212"/>
      <c r="W70" s="212"/>
      <c r="X70" s="212"/>
      <c r="Y70" s="213"/>
      <c r="Z70" s="211"/>
      <c r="AA70" s="212"/>
      <c r="AB70" s="212"/>
      <c r="AC70" s="212"/>
      <c r="AD70" s="212"/>
      <c r="AE70" s="212"/>
      <c r="AF70" s="213"/>
      <c r="AG70" s="211"/>
      <c r="AH70" s="212"/>
      <c r="AI70" s="212"/>
      <c r="AJ70" s="212"/>
      <c r="AK70" s="212"/>
      <c r="AL70" s="212"/>
      <c r="AM70" s="213"/>
      <c r="AN70" s="211"/>
      <c r="AO70" s="212"/>
      <c r="AP70" s="212"/>
      <c r="AQ70" s="212"/>
      <c r="AR70" s="212"/>
      <c r="AS70" s="212"/>
      <c r="AT70" s="213"/>
      <c r="AU70" s="211"/>
      <c r="AV70" s="212"/>
      <c r="AW70" s="212"/>
      <c r="AX70" s="1039"/>
      <c r="AY70" s="1040"/>
      <c r="AZ70" s="1041"/>
      <c r="BA70" s="1042"/>
      <c r="BB70" s="854"/>
      <c r="BC70" s="827"/>
      <c r="BD70" s="827"/>
      <c r="BE70" s="827"/>
      <c r="BF70" s="828"/>
    </row>
    <row r="71" spans="2:58" ht="20.25" customHeight="1">
      <c r="B71" s="1036"/>
      <c r="C71" s="903"/>
      <c r="D71" s="904"/>
      <c r="E71" s="905"/>
      <c r="F71" s="135"/>
      <c r="G71" s="820"/>
      <c r="H71" s="825"/>
      <c r="I71" s="823"/>
      <c r="J71" s="823"/>
      <c r="K71" s="824"/>
      <c r="L71" s="829"/>
      <c r="M71" s="830"/>
      <c r="N71" s="830"/>
      <c r="O71" s="831"/>
      <c r="P71" s="859" t="s">
        <v>151</v>
      </c>
      <c r="Q71" s="860"/>
      <c r="R71" s="861"/>
      <c r="S71" s="136" t="str">
        <f>IF(S70="","",VLOOKUP(S70,'シフト記号表（勤務時間帯）'!$C$6:$K$35,9,FALSE))</f>
        <v/>
      </c>
      <c r="T71" s="137" t="str">
        <f>IF(T70="","",VLOOKUP(T70,'シフト記号表（勤務時間帯）'!$C$6:$K$35,9,FALSE))</f>
        <v/>
      </c>
      <c r="U71" s="137" t="str">
        <f>IF(U70="","",VLOOKUP(U70,'シフト記号表（勤務時間帯）'!$C$6:$K$35,9,FALSE))</f>
        <v/>
      </c>
      <c r="V71" s="137" t="str">
        <f>IF(V70="","",VLOOKUP(V70,'シフト記号表（勤務時間帯）'!$C$6:$K$35,9,FALSE))</f>
        <v/>
      </c>
      <c r="W71" s="137" t="str">
        <f>IF(W70="","",VLOOKUP(W70,'シフト記号表（勤務時間帯）'!$C$6:$K$35,9,FALSE))</f>
        <v/>
      </c>
      <c r="X71" s="137" t="str">
        <f>IF(X70="","",VLOOKUP(X70,'シフト記号表（勤務時間帯）'!$C$6:$K$35,9,FALSE))</f>
        <v/>
      </c>
      <c r="Y71" s="138" t="str">
        <f>IF(Y70="","",VLOOKUP(Y70,'シフト記号表（勤務時間帯）'!$C$6:$K$35,9,FALSE))</f>
        <v/>
      </c>
      <c r="Z71" s="136" t="str">
        <f>IF(Z70="","",VLOOKUP(Z70,'シフト記号表（勤務時間帯）'!$C$6:$K$35,9,FALSE))</f>
        <v/>
      </c>
      <c r="AA71" s="137" t="str">
        <f>IF(AA70="","",VLOOKUP(AA70,'シフト記号表（勤務時間帯）'!$C$6:$K$35,9,FALSE))</f>
        <v/>
      </c>
      <c r="AB71" s="137" t="str">
        <f>IF(AB70="","",VLOOKUP(AB70,'シフト記号表（勤務時間帯）'!$C$6:$K$35,9,FALSE))</f>
        <v/>
      </c>
      <c r="AC71" s="137" t="str">
        <f>IF(AC70="","",VLOOKUP(AC70,'シフト記号表（勤務時間帯）'!$C$6:$K$35,9,FALSE))</f>
        <v/>
      </c>
      <c r="AD71" s="137" t="str">
        <f>IF(AD70="","",VLOOKUP(AD70,'シフト記号表（勤務時間帯）'!$C$6:$K$35,9,FALSE))</f>
        <v/>
      </c>
      <c r="AE71" s="137" t="str">
        <f>IF(AE70="","",VLOOKUP(AE70,'シフト記号表（勤務時間帯）'!$C$6:$K$35,9,FALSE))</f>
        <v/>
      </c>
      <c r="AF71" s="138" t="str">
        <f>IF(AF70="","",VLOOKUP(AF70,'シフト記号表（勤務時間帯）'!$C$6:$K$35,9,FALSE))</f>
        <v/>
      </c>
      <c r="AG71" s="136" t="str">
        <f>IF(AG70="","",VLOOKUP(AG70,'シフト記号表（勤務時間帯）'!$C$6:$K$35,9,FALSE))</f>
        <v/>
      </c>
      <c r="AH71" s="137" t="str">
        <f>IF(AH70="","",VLOOKUP(AH70,'シフト記号表（勤務時間帯）'!$C$6:$K$35,9,FALSE))</f>
        <v/>
      </c>
      <c r="AI71" s="137" t="str">
        <f>IF(AI70="","",VLOOKUP(AI70,'シフト記号表（勤務時間帯）'!$C$6:$K$35,9,FALSE))</f>
        <v/>
      </c>
      <c r="AJ71" s="137" t="str">
        <f>IF(AJ70="","",VLOOKUP(AJ70,'シフト記号表（勤務時間帯）'!$C$6:$K$35,9,FALSE))</f>
        <v/>
      </c>
      <c r="AK71" s="137" t="str">
        <f>IF(AK70="","",VLOOKUP(AK70,'シフト記号表（勤務時間帯）'!$C$6:$K$35,9,FALSE))</f>
        <v/>
      </c>
      <c r="AL71" s="137" t="str">
        <f>IF(AL70="","",VLOOKUP(AL70,'シフト記号表（勤務時間帯）'!$C$6:$K$35,9,FALSE))</f>
        <v/>
      </c>
      <c r="AM71" s="138" t="str">
        <f>IF(AM70="","",VLOOKUP(AM70,'シフト記号表（勤務時間帯）'!$C$6:$K$35,9,FALSE))</f>
        <v/>
      </c>
      <c r="AN71" s="136" t="str">
        <f>IF(AN70="","",VLOOKUP(AN70,'シフト記号表（勤務時間帯）'!$C$6:$K$35,9,FALSE))</f>
        <v/>
      </c>
      <c r="AO71" s="137" t="str">
        <f>IF(AO70="","",VLOOKUP(AO70,'シフト記号表（勤務時間帯）'!$C$6:$K$35,9,FALSE))</f>
        <v/>
      </c>
      <c r="AP71" s="137" t="str">
        <f>IF(AP70="","",VLOOKUP(AP70,'シフト記号表（勤務時間帯）'!$C$6:$K$35,9,FALSE))</f>
        <v/>
      </c>
      <c r="AQ71" s="137" t="str">
        <f>IF(AQ70="","",VLOOKUP(AQ70,'シフト記号表（勤務時間帯）'!$C$6:$K$35,9,FALSE))</f>
        <v/>
      </c>
      <c r="AR71" s="137" t="str">
        <f>IF(AR70="","",VLOOKUP(AR70,'シフト記号表（勤務時間帯）'!$C$6:$K$35,9,FALSE))</f>
        <v/>
      </c>
      <c r="AS71" s="137" t="str">
        <f>IF(AS70="","",VLOOKUP(AS70,'シフト記号表（勤務時間帯）'!$C$6:$K$35,9,FALSE))</f>
        <v/>
      </c>
      <c r="AT71" s="138" t="str">
        <f>IF(AT70="","",VLOOKUP(AT70,'シフト記号表（勤務時間帯）'!$C$6:$K$35,9,FALSE))</f>
        <v/>
      </c>
      <c r="AU71" s="136" t="str">
        <f>IF(AU70="","",VLOOKUP(AU70,'シフト記号表（勤務時間帯）'!$C$6:$K$35,9,FALSE))</f>
        <v/>
      </c>
      <c r="AV71" s="137" t="str">
        <f>IF(AV70="","",VLOOKUP(AV70,'シフト記号表（勤務時間帯）'!$C$6:$K$35,9,FALSE))</f>
        <v/>
      </c>
      <c r="AW71" s="137" t="str">
        <f>IF(AW70="","",VLOOKUP(AW70,'シフト記号表（勤務時間帯）'!$C$6:$K$35,9,FALSE))</f>
        <v/>
      </c>
      <c r="AX71" s="862">
        <f>IF($BB$3="４週",SUM(S71:AT71),IF($BB$3="暦月",SUM(S71:AW71),""))</f>
        <v>0</v>
      </c>
      <c r="AY71" s="863"/>
      <c r="AZ71" s="864">
        <f>IF($BB$3="４週",AX71/4,IF($BB$3="暦月",'地密通所（100名）'!AX71/('地密通所（100名）'!$BB$8/7),""))</f>
        <v>0</v>
      </c>
      <c r="BA71" s="865"/>
      <c r="BB71" s="855"/>
      <c r="BC71" s="830"/>
      <c r="BD71" s="830"/>
      <c r="BE71" s="830"/>
      <c r="BF71" s="831"/>
    </row>
    <row r="72" spans="2:58" ht="20.25" customHeight="1">
      <c r="B72" s="1036"/>
      <c r="C72" s="906"/>
      <c r="D72" s="907"/>
      <c r="E72" s="908"/>
      <c r="F72" s="214">
        <f>C70</f>
        <v>0</v>
      </c>
      <c r="G72" s="821"/>
      <c r="H72" s="825"/>
      <c r="I72" s="823"/>
      <c r="J72" s="823"/>
      <c r="K72" s="824"/>
      <c r="L72" s="832"/>
      <c r="M72" s="833"/>
      <c r="N72" s="833"/>
      <c r="O72" s="834"/>
      <c r="P72" s="895" t="s">
        <v>152</v>
      </c>
      <c r="Q72" s="896"/>
      <c r="R72" s="897"/>
      <c r="S72" s="140" t="str">
        <f>IF(S70="","",VLOOKUP(S70,'シフト記号表（勤務時間帯）'!$C$6:$U$35,19,FALSE))</f>
        <v/>
      </c>
      <c r="T72" s="141" t="str">
        <f>IF(T70="","",VLOOKUP(T70,'シフト記号表（勤務時間帯）'!$C$6:$U$35,19,FALSE))</f>
        <v/>
      </c>
      <c r="U72" s="141" t="str">
        <f>IF(U70="","",VLOOKUP(U70,'シフト記号表（勤務時間帯）'!$C$6:$U$35,19,FALSE))</f>
        <v/>
      </c>
      <c r="V72" s="141" t="str">
        <f>IF(V70="","",VLOOKUP(V70,'シフト記号表（勤務時間帯）'!$C$6:$U$35,19,FALSE))</f>
        <v/>
      </c>
      <c r="W72" s="141" t="str">
        <f>IF(W70="","",VLOOKUP(W70,'シフト記号表（勤務時間帯）'!$C$6:$U$35,19,FALSE))</f>
        <v/>
      </c>
      <c r="X72" s="141" t="str">
        <f>IF(X70="","",VLOOKUP(X70,'シフト記号表（勤務時間帯）'!$C$6:$U$35,19,FALSE))</f>
        <v/>
      </c>
      <c r="Y72" s="142" t="str">
        <f>IF(Y70="","",VLOOKUP(Y70,'シフト記号表（勤務時間帯）'!$C$6:$U$35,19,FALSE))</f>
        <v/>
      </c>
      <c r="Z72" s="140" t="str">
        <f>IF(Z70="","",VLOOKUP(Z70,'シフト記号表（勤務時間帯）'!$C$6:$U$35,19,FALSE))</f>
        <v/>
      </c>
      <c r="AA72" s="141" t="str">
        <f>IF(AA70="","",VLOOKUP(AA70,'シフト記号表（勤務時間帯）'!$C$6:$U$35,19,FALSE))</f>
        <v/>
      </c>
      <c r="AB72" s="141" t="str">
        <f>IF(AB70="","",VLOOKUP(AB70,'シフト記号表（勤務時間帯）'!$C$6:$U$35,19,FALSE))</f>
        <v/>
      </c>
      <c r="AC72" s="141" t="str">
        <f>IF(AC70="","",VLOOKUP(AC70,'シフト記号表（勤務時間帯）'!$C$6:$U$35,19,FALSE))</f>
        <v/>
      </c>
      <c r="AD72" s="141" t="str">
        <f>IF(AD70="","",VLOOKUP(AD70,'シフト記号表（勤務時間帯）'!$C$6:$U$35,19,FALSE))</f>
        <v/>
      </c>
      <c r="AE72" s="141" t="str">
        <f>IF(AE70="","",VLOOKUP(AE70,'シフト記号表（勤務時間帯）'!$C$6:$U$35,19,FALSE))</f>
        <v/>
      </c>
      <c r="AF72" s="142" t="str">
        <f>IF(AF70="","",VLOOKUP(AF70,'シフト記号表（勤務時間帯）'!$C$6:$U$35,19,FALSE))</f>
        <v/>
      </c>
      <c r="AG72" s="140" t="str">
        <f>IF(AG70="","",VLOOKUP(AG70,'シフト記号表（勤務時間帯）'!$C$6:$U$35,19,FALSE))</f>
        <v/>
      </c>
      <c r="AH72" s="141" t="str">
        <f>IF(AH70="","",VLOOKUP(AH70,'シフト記号表（勤務時間帯）'!$C$6:$U$35,19,FALSE))</f>
        <v/>
      </c>
      <c r="AI72" s="141" t="str">
        <f>IF(AI70="","",VLOOKUP(AI70,'シフト記号表（勤務時間帯）'!$C$6:$U$35,19,FALSE))</f>
        <v/>
      </c>
      <c r="AJ72" s="141" t="str">
        <f>IF(AJ70="","",VLOOKUP(AJ70,'シフト記号表（勤務時間帯）'!$C$6:$U$35,19,FALSE))</f>
        <v/>
      </c>
      <c r="AK72" s="141" t="str">
        <f>IF(AK70="","",VLOOKUP(AK70,'シフト記号表（勤務時間帯）'!$C$6:$U$35,19,FALSE))</f>
        <v/>
      </c>
      <c r="AL72" s="141" t="str">
        <f>IF(AL70="","",VLOOKUP(AL70,'シフト記号表（勤務時間帯）'!$C$6:$U$35,19,FALSE))</f>
        <v/>
      </c>
      <c r="AM72" s="142" t="str">
        <f>IF(AM70="","",VLOOKUP(AM70,'シフト記号表（勤務時間帯）'!$C$6:$U$35,19,FALSE))</f>
        <v/>
      </c>
      <c r="AN72" s="140" t="str">
        <f>IF(AN70="","",VLOOKUP(AN70,'シフト記号表（勤務時間帯）'!$C$6:$U$35,19,FALSE))</f>
        <v/>
      </c>
      <c r="AO72" s="141" t="str">
        <f>IF(AO70="","",VLOOKUP(AO70,'シフト記号表（勤務時間帯）'!$C$6:$U$35,19,FALSE))</f>
        <v/>
      </c>
      <c r="AP72" s="141" t="str">
        <f>IF(AP70="","",VLOOKUP(AP70,'シフト記号表（勤務時間帯）'!$C$6:$U$35,19,FALSE))</f>
        <v/>
      </c>
      <c r="AQ72" s="141" t="str">
        <f>IF(AQ70="","",VLOOKUP(AQ70,'シフト記号表（勤務時間帯）'!$C$6:$U$35,19,FALSE))</f>
        <v/>
      </c>
      <c r="AR72" s="141" t="str">
        <f>IF(AR70="","",VLOOKUP(AR70,'シフト記号表（勤務時間帯）'!$C$6:$U$35,19,FALSE))</f>
        <v/>
      </c>
      <c r="AS72" s="141" t="str">
        <f>IF(AS70="","",VLOOKUP(AS70,'シフト記号表（勤務時間帯）'!$C$6:$U$35,19,FALSE))</f>
        <v/>
      </c>
      <c r="AT72" s="142" t="str">
        <f>IF(AT70="","",VLOOKUP(AT70,'シフト記号表（勤務時間帯）'!$C$6:$U$35,19,FALSE))</f>
        <v/>
      </c>
      <c r="AU72" s="140" t="str">
        <f>IF(AU70="","",VLOOKUP(AU70,'シフト記号表（勤務時間帯）'!$C$6:$U$35,19,FALSE))</f>
        <v/>
      </c>
      <c r="AV72" s="141" t="str">
        <f>IF(AV70="","",VLOOKUP(AV70,'シフト記号表（勤務時間帯）'!$C$6:$U$35,19,FALSE))</f>
        <v/>
      </c>
      <c r="AW72" s="141" t="str">
        <f>IF(AW70="","",VLOOKUP(AW70,'シフト記号表（勤務時間帯）'!$C$6:$U$35,19,FALSE))</f>
        <v/>
      </c>
      <c r="AX72" s="869">
        <f>IF($BB$3="４週",SUM(S72:AT72),IF($BB$3="暦月",SUM(S72:AW72),""))</f>
        <v>0</v>
      </c>
      <c r="AY72" s="870"/>
      <c r="AZ72" s="871">
        <f>IF($BB$3="４週",AX72/4,IF($BB$3="暦月",'地密通所（100名）'!AX72/('地密通所（100名）'!$BB$8/7),""))</f>
        <v>0</v>
      </c>
      <c r="BA72" s="872"/>
      <c r="BB72" s="914"/>
      <c r="BC72" s="833"/>
      <c r="BD72" s="833"/>
      <c r="BE72" s="833"/>
      <c r="BF72" s="834"/>
    </row>
    <row r="73" spans="2:58" ht="20.25" customHeight="1">
      <c r="B73" s="1036">
        <f>B70+1</f>
        <v>18</v>
      </c>
      <c r="C73" s="900"/>
      <c r="D73" s="901"/>
      <c r="E73" s="902"/>
      <c r="F73" s="143"/>
      <c r="G73" s="819"/>
      <c r="H73" s="822"/>
      <c r="I73" s="823"/>
      <c r="J73" s="823"/>
      <c r="K73" s="824"/>
      <c r="L73" s="826"/>
      <c r="M73" s="827"/>
      <c r="N73" s="827"/>
      <c r="O73" s="828"/>
      <c r="P73" s="835" t="s">
        <v>148</v>
      </c>
      <c r="Q73" s="836"/>
      <c r="R73" s="837"/>
      <c r="S73" s="211"/>
      <c r="T73" s="212"/>
      <c r="U73" s="212"/>
      <c r="V73" s="212"/>
      <c r="W73" s="212"/>
      <c r="X73" s="212"/>
      <c r="Y73" s="213"/>
      <c r="Z73" s="211"/>
      <c r="AA73" s="212"/>
      <c r="AB73" s="212"/>
      <c r="AC73" s="212"/>
      <c r="AD73" s="212"/>
      <c r="AE73" s="212"/>
      <c r="AF73" s="213"/>
      <c r="AG73" s="211"/>
      <c r="AH73" s="212"/>
      <c r="AI73" s="212"/>
      <c r="AJ73" s="212"/>
      <c r="AK73" s="212"/>
      <c r="AL73" s="212"/>
      <c r="AM73" s="213"/>
      <c r="AN73" s="211"/>
      <c r="AO73" s="212"/>
      <c r="AP73" s="212"/>
      <c r="AQ73" s="212"/>
      <c r="AR73" s="212"/>
      <c r="AS73" s="212"/>
      <c r="AT73" s="213"/>
      <c r="AU73" s="211"/>
      <c r="AV73" s="212"/>
      <c r="AW73" s="212"/>
      <c r="AX73" s="1039"/>
      <c r="AY73" s="1040"/>
      <c r="AZ73" s="1041"/>
      <c r="BA73" s="1042"/>
      <c r="BB73" s="854"/>
      <c r="BC73" s="827"/>
      <c r="BD73" s="827"/>
      <c r="BE73" s="827"/>
      <c r="BF73" s="828"/>
    </row>
    <row r="74" spans="2:58" ht="20.25" customHeight="1">
      <c r="B74" s="1036"/>
      <c r="C74" s="903"/>
      <c r="D74" s="904"/>
      <c r="E74" s="905"/>
      <c r="F74" s="135"/>
      <c r="G74" s="820"/>
      <c r="H74" s="825"/>
      <c r="I74" s="823"/>
      <c r="J74" s="823"/>
      <c r="K74" s="824"/>
      <c r="L74" s="829"/>
      <c r="M74" s="830"/>
      <c r="N74" s="830"/>
      <c r="O74" s="831"/>
      <c r="P74" s="859" t="s">
        <v>151</v>
      </c>
      <c r="Q74" s="860"/>
      <c r="R74" s="861"/>
      <c r="S74" s="136" t="str">
        <f>IF(S73="","",VLOOKUP(S73,'シフト記号表（勤務時間帯）'!$C$6:$K$35,9,FALSE))</f>
        <v/>
      </c>
      <c r="T74" s="137" t="str">
        <f>IF(T73="","",VLOOKUP(T73,'シフト記号表（勤務時間帯）'!$C$6:$K$35,9,FALSE))</f>
        <v/>
      </c>
      <c r="U74" s="137" t="str">
        <f>IF(U73="","",VLOOKUP(U73,'シフト記号表（勤務時間帯）'!$C$6:$K$35,9,FALSE))</f>
        <v/>
      </c>
      <c r="V74" s="137" t="str">
        <f>IF(V73="","",VLOOKUP(V73,'シフト記号表（勤務時間帯）'!$C$6:$K$35,9,FALSE))</f>
        <v/>
      </c>
      <c r="W74" s="137" t="str">
        <f>IF(W73="","",VLOOKUP(W73,'シフト記号表（勤務時間帯）'!$C$6:$K$35,9,FALSE))</f>
        <v/>
      </c>
      <c r="X74" s="137" t="str">
        <f>IF(X73="","",VLOOKUP(X73,'シフト記号表（勤務時間帯）'!$C$6:$K$35,9,FALSE))</f>
        <v/>
      </c>
      <c r="Y74" s="138" t="str">
        <f>IF(Y73="","",VLOOKUP(Y73,'シフト記号表（勤務時間帯）'!$C$6:$K$35,9,FALSE))</f>
        <v/>
      </c>
      <c r="Z74" s="136" t="str">
        <f>IF(Z73="","",VLOOKUP(Z73,'シフト記号表（勤務時間帯）'!$C$6:$K$35,9,FALSE))</f>
        <v/>
      </c>
      <c r="AA74" s="137" t="str">
        <f>IF(AA73="","",VLOOKUP(AA73,'シフト記号表（勤務時間帯）'!$C$6:$K$35,9,FALSE))</f>
        <v/>
      </c>
      <c r="AB74" s="137" t="str">
        <f>IF(AB73="","",VLOOKUP(AB73,'シフト記号表（勤務時間帯）'!$C$6:$K$35,9,FALSE))</f>
        <v/>
      </c>
      <c r="AC74" s="137" t="str">
        <f>IF(AC73="","",VLOOKUP(AC73,'シフト記号表（勤務時間帯）'!$C$6:$K$35,9,FALSE))</f>
        <v/>
      </c>
      <c r="AD74" s="137" t="str">
        <f>IF(AD73="","",VLOOKUP(AD73,'シフト記号表（勤務時間帯）'!$C$6:$K$35,9,FALSE))</f>
        <v/>
      </c>
      <c r="AE74" s="137" t="str">
        <f>IF(AE73="","",VLOOKUP(AE73,'シフト記号表（勤務時間帯）'!$C$6:$K$35,9,FALSE))</f>
        <v/>
      </c>
      <c r="AF74" s="138" t="str">
        <f>IF(AF73="","",VLOOKUP(AF73,'シフト記号表（勤務時間帯）'!$C$6:$K$35,9,FALSE))</f>
        <v/>
      </c>
      <c r="AG74" s="136" t="str">
        <f>IF(AG73="","",VLOOKUP(AG73,'シフト記号表（勤務時間帯）'!$C$6:$K$35,9,FALSE))</f>
        <v/>
      </c>
      <c r="AH74" s="137" t="str">
        <f>IF(AH73="","",VLOOKUP(AH73,'シフト記号表（勤務時間帯）'!$C$6:$K$35,9,FALSE))</f>
        <v/>
      </c>
      <c r="AI74" s="137" t="str">
        <f>IF(AI73="","",VLOOKUP(AI73,'シフト記号表（勤務時間帯）'!$C$6:$K$35,9,FALSE))</f>
        <v/>
      </c>
      <c r="AJ74" s="137" t="str">
        <f>IF(AJ73="","",VLOOKUP(AJ73,'シフト記号表（勤務時間帯）'!$C$6:$K$35,9,FALSE))</f>
        <v/>
      </c>
      <c r="AK74" s="137" t="str">
        <f>IF(AK73="","",VLOOKUP(AK73,'シフト記号表（勤務時間帯）'!$C$6:$K$35,9,FALSE))</f>
        <v/>
      </c>
      <c r="AL74" s="137" t="str">
        <f>IF(AL73="","",VLOOKUP(AL73,'シフト記号表（勤務時間帯）'!$C$6:$K$35,9,FALSE))</f>
        <v/>
      </c>
      <c r="AM74" s="138" t="str">
        <f>IF(AM73="","",VLOOKUP(AM73,'シフト記号表（勤務時間帯）'!$C$6:$K$35,9,FALSE))</f>
        <v/>
      </c>
      <c r="AN74" s="136" t="str">
        <f>IF(AN73="","",VLOOKUP(AN73,'シフト記号表（勤務時間帯）'!$C$6:$K$35,9,FALSE))</f>
        <v/>
      </c>
      <c r="AO74" s="137" t="str">
        <f>IF(AO73="","",VLOOKUP(AO73,'シフト記号表（勤務時間帯）'!$C$6:$K$35,9,FALSE))</f>
        <v/>
      </c>
      <c r="AP74" s="137" t="str">
        <f>IF(AP73="","",VLOOKUP(AP73,'シフト記号表（勤務時間帯）'!$C$6:$K$35,9,FALSE))</f>
        <v/>
      </c>
      <c r="AQ74" s="137" t="str">
        <f>IF(AQ73="","",VLOOKUP(AQ73,'シフト記号表（勤務時間帯）'!$C$6:$K$35,9,FALSE))</f>
        <v/>
      </c>
      <c r="AR74" s="137" t="str">
        <f>IF(AR73="","",VLOOKUP(AR73,'シフト記号表（勤務時間帯）'!$C$6:$K$35,9,FALSE))</f>
        <v/>
      </c>
      <c r="AS74" s="137" t="str">
        <f>IF(AS73="","",VLOOKUP(AS73,'シフト記号表（勤務時間帯）'!$C$6:$K$35,9,FALSE))</f>
        <v/>
      </c>
      <c r="AT74" s="138" t="str">
        <f>IF(AT73="","",VLOOKUP(AT73,'シフト記号表（勤務時間帯）'!$C$6:$K$35,9,FALSE))</f>
        <v/>
      </c>
      <c r="AU74" s="136" t="str">
        <f>IF(AU73="","",VLOOKUP(AU73,'シフト記号表（勤務時間帯）'!$C$6:$K$35,9,FALSE))</f>
        <v/>
      </c>
      <c r="AV74" s="137" t="str">
        <f>IF(AV73="","",VLOOKUP(AV73,'シフト記号表（勤務時間帯）'!$C$6:$K$35,9,FALSE))</f>
        <v/>
      </c>
      <c r="AW74" s="137" t="str">
        <f>IF(AW73="","",VLOOKUP(AW73,'シフト記号表（勤務時間帯）'!$C$6:$K$35,9,FALSE))</f>
        <v/>
      </c>
      <c r="AX74" s="862">
        <f>IF($BB$3="４週",SUM(S74:AT74),IF($BB$3="暦月",SUM(S74:AW74),""))</f>
        <v>0</v>
      </c>
      <c r="AY74" s="863"/>
      <c r="AZ74" s="864">
        <f>IF($BB$3="４週",AX74/4,IF($BB$3="暦月",'地密通所（100名）'!AX74/('地密通所（100名）'!$BB$8/7),""))</f>
        <v>0</v>
      </c>
      <c r="BA74" s="865"/>
      <c r="BB74" s="855"/>
      <c r="BC74" s="830"/>
      <c r="BD74" s="830"/>
      <c r="BE74" s="830"/>
      <c r="BF74" s="831"/>
    </row>
    <row r="75" spans="2:58" ht="20.25" customHeight="1">
      <c r="B75" s="1036"/>
      <c r="C75" s="906"/>
      <c r="D75" s="907"/>
      <c r="E75" s="908"/>
      <c r="F75" s="214">
        <f>C73</f>
        <v>0</v>
      </c>
      <c r="G75" s="821"/>
      <c r="H75" s="825"/>
      <c r="I75" s="823"/>
      <c r="J75" s="823"/>
      <c r="K75" s="824"/>
      <c r="L75" s="832"/>
      <c r="M75" s="833"/>
      <c r="N75" s="833"/>
      <c r="O75" s="834"/>
      <c r="P75" s="895" t="s">
        <v>152</v>
      </c>
      <c r="Q75" s="896"/>
      <c r="R75" s="897"/>
      <c r="S75" s="140" t="str">
        <f>IF(S73="","",VLOOKUP(S73,'シフト記号表（勤務時間帯）'!$C$6:$U$35,19,FALSE))</f>
        <v/>
      </c>
      <c r="T75" s="141" t="str">
        <f>IF(T73="","",VLOOKUP(T73,'シフト記号表（勤務時間帯）'!$C$6:$U$35,19,FALSE))</f>
        <v/>
      </c>
      <c r="U75" s="141" t="str">
        <f>IF(U73="","",VLOOKUP(U73,'シフト記号表（勤務時間帯）'!$C$6:$U$35,19,FALSE))</f>
        <v/>
      </c>
      <c r="V75" s="141" t="str">
        <f>IF(V73="","",VLOOKUP(V73,'シフト記号表（勤務時間帯）'!$C$6:$U$35,19,FALSE))</f>
        <v/>
      </c>
      <c r="W75" s="141" t="str">
        <f>IF(W73="","",VLOOKUP(W73,'シフト記号表（勤務時間帯）'!$C$6:$U$35,19,FALSE))</f>
        <v/>
      </c>
      <c r="X75" s="141" t="str">
        <f>IF(X73="","",VLOOKUP(X73,'シフト記号表（勤務時間帯）'!$C$6:$U$35,19,FALSE))</f>
        <v/>
      </c>
      <c r="Y75" s="142" t="str">
        <f>IF(Y73="","",VLOOKUP(Y73,'シフト記号表（勤務時間帯）'!$C$6:$U$35,19,FALSE))</f>
        <v/>
      </c>
      <c r="Z75" s="140" t="str">
        <f>IF(Z73="","",VLOOKUP(Z73,'シフト記号表（勤務時間帯）'!$C$6:$U$35,19,FALSE))</f>
        <v/>
      </c>
      <c r="AA75" s="141" t="str">
        <f>IF(AA73="","",VLOOKUP(AA73,'シフト記号表（勤務時間帯）'!$C$6:$U$35,19,FALSE))</f>
        <v/>
      </c>
      <c r="AB75" s="141" t="str">
        <f>IF(AB73="","",VLOOKUP(AB73,'シフト記号表（勤務時間帯）'!$C$6:$U$35,19,FALSE))</f>
        <v/>
      </c>
      <c r="AC75" s="141" t="str">
        <f>IF(AC73="","",VLOOKUP(AC73,'シフト記号表（勤務時間帯）'!$C$6:$U$35,19,FALSE))</f>
        <v/>
      </c>
      <c r="AD75" s="141" t="str">
        <f>IF(AD73="","",VLOOKUP(AD73,'シフト記号表（勤務時間帯）'!$C$6:$U$35,19,FALSE))</f>
        <v/>
      </c>
      <c r="AE75" s="141" t="str">
        <f>IF(AE73="","",VLOOKUP(AE73,'シフト記号表（勤務時間帯）'!$C$6:$U$35,19,FALSE))</f>
        <v/>
      </c>
      <c r="AF75" s="142" t="str">
        <f>IF(AF73="","",VLOOKUP(AF73,'シフト記号表（勤務時間帯）'!$C$6:$U$35,19,FALSE))</f>
        <v/>
      </c>
      <c r="AG75" s="140" t="str">
        <f>IF(AG73="","",VLOOKUP(AG73,'シフト記号表（勤務時間帯）'!$C$6:$U$35,19,FALSE))</f>
        <v/>
      </c>
      <c r="AH75" s="141" t="str">
        <f>IF(AH73="","",VLOOKUP(AH73,'シフト記号表（勤務時間帯）'!$C$6:$U$35,19,FALSE))</f>
        <v/>
      </c>
      <c r="AI75" s="141" t="str">
        <f>IF(AI73="","",VLOOKUP(AI73,'シフト記号表（勤務時間帯）'!$C$6:$U$35,19,FALSE))</f>
        <v/>
      </c>
      <c r="AJ75" s="141" t="str">
        <f>IF(AJ73="","",VLOOKUP(AJ73,'シフト記号表（勤務時間帯）'!$C$6:$U$35,19,FALSE))</f>
        <v/>
      </c>
      <c r="AK75" s="141" t="str">
        <f>IF(AK73="","",VLOOKUP(AK73,'シフト記号表（勤務時間帯）'!$C$6:$U$35,19,FALSE))</f>
        <v/>
      </c>
      <c r="AL75" s="141" t="str">
        <f>IF(AL73="","",VLOOKUP(AL73,'シフト記号表（勤務時間帯）'!$C$6:$U$35,19,FALSE))</f>
        <v/>
      </c>
      <c r="AM75" s="142" t="str">
        <f>IF(AM73="","",VLOOKUP(AM73,'シフト記号表（勤務時間帯）'!$C$6:$U$35,19,FALSE))</f>
        <v/>
      </c>
      <c r="AN75" s="140" t="str">
        <f>IF(AN73="","",VLOOKUP(AN73,'シフト記号表（勤務時間帯）'!$C$6:$U$35,19,FALSE))</f>
        <v/>
      </c>
      <c r="AO75" s="141" t="str">
        <f>IF(AO73="","",VLOOKUP(AO73,'シフト記号表（勤務時間帯）'!$C$6:$U$35,19,FALSE))</f>
        <v/>
      </c>
      <c r="AP75" s="141" t="str">
        <f>IF(AP73="","",VLOOKUP(AP73,'シフト記号表（勤務時間帯）'!$C$6:$U$35,19,FALSE))</f>
        <v/>
      </c>
      <c r="AQ75" s="141" t="str">
        <f>IF(AQ73="","",VLOOKUP(AQ73,'シフト記号表（勤務時間帯）'!$C$6:$U$35,19,FALSE))</f>
        <v/>
      </c>
      <c r="AR75" s="141" t="str">
        <f>IF(AR73="","",VLOOKUP(AR73,'シフト記号表（勤務時間帯）'!$C$6:$U$35,19,FALSE))</f>
        <v/>
      </c>
      <c r="AS75" s="141" t="str">
        <f>IF(AS73="","",VLOOKUP(AS73,'シフト記号表（勤務時間帯）'!$C$6:$U$35,19,FALSE))</f>
        <v/>
      </c>
      <c r="AT75" s="142" t="str">
        <f>IF(AT73="","",VLOOKUP(AT73,'シフト記号表（勤務時間帯）'!$C$6:$U$35,19,FALSE))</f>
        <v/>
      </c>
      <c r="AU75" s="140" t="str">
        <f>IF(AU73="","",VLOOKUP(AU73,'シフト記号表（勤務時間帯）'!$C$6:$U$35,19,FALSE))</f>
        <v/>
      </c>
      <c r="AV75" s="141" t="str">
        <f>IF(AV73="","",VLOOKUP(AV73,'シフト記号表（勤務時間帯）'!$C$6:$U$35,19,FALSE))</f>
        <v/>
      </c>
      <c r="AW75" s="141" t="str">
        <f>IF(AW73="","",VLOOKUP(AW73,'シフト記号表（勤務時間帯）'!$C$6:$U$35,19,FALSE))</f>
        <v/>
      </c>
      <c r="AX75" s="869">
        <f>IF($BB$3="４週",SUM(S75:AT75),IF($BB$3="暦月",SUM(S75:AW75),""))</f>
        <v>0</v>
      </c>
      <c r="AY75" s="870"/>
      <c r="AZ75" s="871">
        <f>IF($BB$3="４週",AX75/4,IF($BB$3="暦月",'地密通所（100名）'!AX75/('地密通所（100名）'!$BB$8/7),""))</f>
        <v>0</v>
      </c>
      <c r="BA75" s="872"/>
      <c r="BB75" s="914"/>
      <c r="BC75" s="833"/>
      <c r="BD75" s="833"/>
      <c r="BE75" s="833"/>
      <c r="BF75" s="834"/>
    </row>
    <row r="76" spans="2:58" ht="20.25" customHeight="1">
      <c r="B76" s="1036">
        <f>B73+1</f>
        <v>19</v>
      </c>
      <c r="C76" s="900"/>
      <c r="D76" s="901"/>
      <c r="E76" s="902"/>
      <c r="F76" s="143"/>
      <c r="G76" s="819"/>
      <c r="H76" s="822"/>
      <c r="I76" s="823"/>
      <c r="J76" s="823"/>
      <c r="K76" s="824"/>
      <c r="L76" s="826"/>
      <c r="M76" s="827"/>
      <c r="N76" s="827"/>
      <c r="O76" s="828"/>
      <c r="P76" s="835" t="s">
        <v>148</v>
      </c>
      <c r="Q76" s="836"/>
      <c r="R76" s="837"/>
      <c r="S76" s="211"/>
      <c r="T76" s="212"/>
      <c r="U76" s="212"/>
      <c r="V76" s="212"/>
      <c r="W76" s="212"/>
      <c r="X76" s="212"/>
      <c r="Y76" s="213"/>
      <c r="Z76" s="211"/>
      <c r="AA76" s="212"/>
      <c r="AB76" s="212"/>
      <c r="AC76" s="212"/>
      <c r="AD76" s="212"/>
      <c r="AE76" s="212"/>
      <c r="AF76" s="213"/>
      <c r="AG76" s="211"/>
      <c r="AH76" s="212"/>
      <c r="AI76" s="212"/>
      <c r="AJ76" s="212"/>
      <c r="AK76" s="212"/>
      <c r="AL76" s="212"/>
      <c r="AM76" s="213"/>
      <c r="AN76" s="211"/>
      <c r="AO76" s="212"/>
      <c r="AP76" s="212"/>
      <c r="AQ76" s="212"/>
      <c r="AR76" s="212"/>
      <c r="AS76" s="212"/>
      <c r="AT76" s="213"/>
      <c r="AU76" s="211"/>
      <c r="AV76" s="212"/>
      <c r="AW76" s="212"/>
      <c r="AX76" s="1039"/>
      <c r="AY76" s="1040"/>
      <c r="AZ76" s="1041"/>
      <c r="BA76" s="1042"/>
      <c r="BB76" s="854"/>
      <c r="BC76" s="827"/>
      <c r="BD76" s="827"/>
      <c r="BE76" s="827"/>
      <c r="BF76" s="828"/>
    </row>
    <row r="77" spans="2:58" ht="20.25" customHeight="1">
      <c r="B77" s="1036"/>
      <c r="C77" s="903"/>
      <c r="D77" s="904"/>
      <c r="E77" s="905"/>
      <c r="F77" s="135"/>
      <c r="G77" s="820"/>
      <c r="H77" s="825"/>
      <c r="I77" s="823"/>
      <c r="J77" s="823"/>
      <c r="K77" s="824"/>
      <c r="L77" s="829"/>
      <c r="M77" s="830"/>
      <c r="N77" s="830"/>
      <c r="O77" s="831"/>
      <c r="P77" s="859" t="s">
        <v>151</v>
      </c>
      <c r="Q77" s="860"/>
      <c r="R77" s="861"/>
      <c r="S77" s="136" t="str">
        <f>IF(S76="","",VLOOKUP(S76,'シフト記号表（勤務時間帯）'!$C$6:$K$35,9,FALSE))</f>
        <v/>
      </c>
      <c r="T77" s="137" t="str">
        <f>IF(T76="","",VLOOKUP(T76,'シフト記号表（勤務時間帯）'!$C$6:$K$35,9,FALSE))</f>
        <v/>
      </c>
      <c r="U77" s="137" t="str">
        <f>IF(U76="","",VLOOKUP(U76,'シフト記号表（勤務時間帯）'!$C$6:$K$35,9,FALSE))</f>
        <v/>
      </c>
      <c r="V77" s="137" t="str">
        <f>IF(V76="","",VLOOKUP(V76,'シフト記号表（勤務時間帯）'!$C$6:$K$35,9,FALSE))</f>
        <v/>
      </c>
      <c r="W77" s="137" t="str">
        <f>IF(W76="","",VLOOKUP(W76,'シフト記号表（勤務時間帯）'!$C$6:$K$35,9,FALSE))</f>
        <v/>
      </c>
      <c r="X77" s="137" t="str">
        <f>IF(X76="","",VLOOKUP(X76,'シフト記号表（勤務時間帯）'!$C$6:$K$35,9,FALSE))</f>
        <v/>
      </c>
      <c r="Y77" s="138" t="str">
        <f>IF(Y76="","",VLOOKUP(Y76,'シフト記号表（勤務時間帯）'!$C$6:$K$35,9,FALSE))</f>
        <v/>
      </c>
      <c r="Z77" s="136" t="str">
        <f>IF(Z76="","",VLOOKUP(Z76,'シフト記号表（勤務時間帯）'!$C$6:$K$35,9,FALSE))</f>
        <v/>
      </c>
      <c r="AA77" s="137" t="str">
        <f>IF(AA76="","",VLOOKUP(AA76,'シフト記号表（勤務時間帯）'!$C$6:$K$35,9,FALSE))</f>
        <v/>
      </c>
      <c r="AB77" s="137" t="str">
        <f>IF(AB76="","",VLOOKUP(AB76,'シフト記号表（勤務時間帯）'!$C$6:$K$35,9,FALSE))</f>
        <v/>
      </c>
      <c r="AC77" s="137" t="str">
        <f>IF(AC76="","",VLOOKUP(AC76,'シフト記号表（勤務時間帯）'!$C$6:$K$35,9,FALSE))</f>
        <v/>
      </c>
      <c r="AD77" s="137" t="str">
        <f>IF(AD76="","",VLOOKUP(AD76,'シフト記号表（勤務時間帯）'!$C$6:$K$35,9,FALSE))</f>
        <v/>
      </c>
      <c r="AE77" s="137" t="str">
        <f>IF(AE76="","",VLOOKUP(AE76,'シフト記号表（勤務時間帯）'!$C$6:$K$35,9,FALSE))</f>
        <v/>
      </c>
      <c r="AF77" s="138" t="str">
        <f>IF(AF76="","",VLOOKUP(AF76,'シフト記号表（勤務時間帯）'!$C$6:$K$35,9,FALSE))</f>
        <v/>
      </c>
      <c r="AG77" s="136" t="str">
        <f>IF(AG76="","",VLOOKUP(AG76,'シフト記号表（勤務時間帯）'!$C$6:$K$35,9,FALSE))</f>
        <v/>
      </c>
      <c r="AH77" s="137" t="str">
        <f>IF(AH76="","",VLOOKUP(AH76,'シフト記号表（勤務時間帯）'!$C$6:$K$35,9,FALSE))</f>
        <v/>
      </c>
      <c r="AI77" s="137" t="str">
        <f>IF(AI76="","",VLOOKUP(AI76,'シフト記号表（勤務時間帯）'!$C$6:$K$35,9,FALSE))</f>
        <v/>
      </c>
      <c r="AJ77" s="137" t="str">
        <f>IF(AJ76="","",VLOOKUP(AJ76,'シフト記号表（勤務時間帯）'!$C$6:$K$35,9,FALSE))</f>
        <v/>
      </c>
      <c r="AK77" s="137" t="str">
        <f>IF(AK76="","",VLOOKUP(AK76,'シフト記号表（勤務時間帯）'!$C$6:$K$35,9,FALSE))</f>
        <v/>
      </c>
      <c r="AL77" s="137" t="str">
        <f>IF(AL76="","",VLOOKUP(AL76,'シフト記号表（勤務時間帯）'!$C$6:$K$35,9,FALSE))</f>
        <v/>
      </c>
      <c r="AM77" s="138" t="str">
        <f>IF(AM76="","",VLOOKUP(AM76,'シフト記号表（勤務時間帯）'!$C$6:$K$35,9,FALSE))</f>
        <v/>
      </c>
      <c r="AN77" s="136" t="str">
        <f>IF(AN76="","",VLOOKUP(AN76,'シフト記号表（勤務時間帯）'!$C$6:$K$35,9,FALSE))</f>
        <v/>
      </c>
      <c r="AO77" s="137" t="str">
        <f>IF(AO76="","",VLOOKUP(AO76,'シフト記号表（勤務時間帯）'!$C$6:$K$35,9,FALSE))</f>
        <v/>
      </c>
      <c r="AP77" s="137" t="str">
        <f>IF(AP76="","",VLOOKUP(AP76,'シフト記号表（勤務時間帯）'!$C$6:$K$35,9,FALSE))</f>
        <v/>
      </c>
      <c r="AQ77" s="137" t="str">
        <f>IF(AQ76="","",VLOOKUP(AQ76,'シフト記号表（勤務時間帯）'!$C$6:$K$35,9,FALSE))</f>
        <v/>
      </c>
      <c r="AR77" s="137" t="str">
        <f>IF(AR76="","",VLOOKUP(AR76,'シフト記号表（勤務時間帯）'!$C$6:$K$35,9,FALSE))</f>
        <v/>
      </c>
      <c r="AS77" s="137" t="str">
        <f>IF(AS76="","",VLOOKUP(AS76,'シフト記号表（勤務時間帯）'!$C$6:$K$35,9,FALSE))</f>
        <v/>
      </c>
      <c r="AT77" s="138" t="str">
        <f>IF(AT76="","",VLOOKUP(AT76,'シフト記号表（勤務時間帯）'!$C$6:$K$35,9,FALSE))</f>
        <v/>
      </c>
      <c r="AU77" s="136" t="str">
        <f>IF(AU76="","",VLOOKUP(AU76,'シフト記号表（勤務時間帯）'!$C$6:$K$35,9,FALSE))</f>
        <v/>
      </c>
      <c r="AV77" s="137" t="str">
        <f>IF(AV76="","",VLOOKUP(AV76,'シフト記号表（勤務時間帯）'!$C$6:$K$35,9,FALSE))</f>
        <v/>
      </c>
      <c r="AW77" s="137" t="str">
        <f>IF(AW76="","",VLOOKUP(AW76,'シフト記号表（勤務時間帯）'!$C$6:$K$35,9,FALSE))</f>
        <v/>
      </c>
      <c r="AX77" s="862">
        <f>IF($BB$3="４週",SUM(S77:AT77),IF($BB$3="暦月",SUM(S77:AW77),""))</f>
        <v>0</v>
      </c>
      <c r="AY77" s="863"/>
      <c r="AZ77" s="864">
        <f>IF($BB$3="４週",AX77/4,IF($BB$3="暦月",'地密通所（100名）'!AX77/('地密通所（100名）'!$BB$8/7),""))</f>
        <v>0</v>
      </c>
      <c r="BA77" s="865"/>
      <c r="BB77" s="855"/>
      <c r="BC77" s="830"/>
      <c r="BD77" s="830"/>
      <c r="BE77" s="830"/>
      <c r="BF77" s="831"/>
    </row>
    <row r="78" spans="2:58" ht="20.25" customHeight="1">
      <c r="B78" s="1036"/>
      <c r="C78" s="906"/>
      <c r="D78" s="907"/>
      <c r="E78" s="908"/>
      <c r="F78" s="214">
        <f>C76</f>
        <v>0</v>
      </c>
      <c r="G78" s="821"/>
      <c r="H78" s="825"/>
      <c r="I78" s="823"/>
      <c r="J78" s="823"/>
      <c r="K78" s="824"/>
      <c r="L78" s="832"/>
      <c r="M78" s="833"/>
      <c r="N78" s="833"/>
      <c r="O78" s="834"/>
      <c r="P78" s="895" t="s">
        <v>152</v>
      </c>
      <c r="Q78" s="896"/>
      <c r="R78" s="897"/>
      <c r="S78" s="140" t="str">
        <f>IF(S76="","",VLOOKUP(S76,'シフト記号表（勤務時間帯）'!$C$6:$U$35,19,FALSE))</f>
        <v/>
      </c>
      <c r="T78" s="141" t="str">
        <f>IF(T76="","",VLOOKUP(T76,'シフト記号表（勤務時間帯）'!$C$6:$U$35,19,FALSE))</f>
        <v/>
      </c>
      <c r="U78" s="141" t="str">
        <f>IF(U76="","",VLOOKUP(U76,'シフト記号表（勤務時間帯）'!$C$6:$U$35,19,FALSE))</f>
        <v/>
      </c>
      <c r="V78" s="141" t="str">
        <f>IF(V76="","",VLOOKUP(V76,'シフト記号表（勤務時間帯）'!$C$6:$U$35,19,FALSE))</f>
        <v/>
      </c>
      <c r="W78" s="141" t="str">
        <f>IF(W76="","",VLOOKUP(W76,'シフト記号表（勤務時間帯）'!$C$6:$U$35,19,FALSE))</f>
        <v/>
      </c>
      <c r="X78" s="141" t="str">
        <f>IF(X76="","",VLOOKUP(X76,'シフト記号表（勤務時間帯）'!$C$6:$U$35,19,FALSE))</f>
        <v/>
      </c>
      <c r="Y78" s="142" t="str">
        <f>IF(Y76="","",VLOOKUP(Y76,'シフト記号表（勤務時間帯）'!$C$6:$U$35,19,FALSE))</f>
        <v/>
      </c>
      <c r="Z78" s="140" t="str">
        <f>IF(Z76="","",VLOOKUP(Z76,'シフト記号表（勤務時間帯）'!$C$6:$U$35,19,FALSE))</f>
        <v/>
      </c>
      <c r="AA78" s="141" t="str">
        <f>IF(AA76="","",VLOOKUP(AA76,'シフト記号表（勤務時間帯）'!$C$6:$U$35,19,FALSE))</f>
        <v/>
      </c>
      <c r="AB78" s="141" t="str">
        <f>IF(AB76="","",VLOOKUP(AB76,'シフト記号表（勤務時間帯）'!$C$6:$U$35,19,FALSE))</f>
        <v/>
      </c>
      <c r="AC78" s="141" t="str">
        <f>IF(AC76="","",VLOOKUP(AC76,'シフト記号表（勤務時間帯）'!$C$6:$U$35,19,FALSE))</f>
        <v/>
      </c>
      <c r="AD78" s="141" t="str">
        <f>IF(AD76="","",VLOOKUP(AD76,'シフト記号表（勤務時間帯）'!$C$6:$U$35,19,FALSE))</f>
        <v/>
      </c>
      <c r="AE78" s="141" t="str">
        <f>IF(AE76="","",VLOOKUP(AE76,'シフト記号表（勤務時間帯）'!$C$6:$U$35,19,FALSE))</f>
        <v/>
      </c>
      <c r="AF78" s="142" t="str">
        <f>IF(AF76="","",VLOOKUP(AF76,'シフト記号表（勤務時間帯）'!$C$6:$U$35,19,FALSE))</f>
        <v/>
      </c>
      <c r="AG78" s="140" t="str">
        <f>IF(AG76="","",VLOOKUP(AG76,'シフト記号表（勤務時間帯）'!$C$6:$U$35,19,FALSE))</f>
        <v/>
      </c>
      <c r="AH78" s="141" t="str">
        <f>IF(AH76="","",VLOOKUP(AH76,'シフト記号表（勤務時間帯）'!$C$6:$U$35,19,FALSE))</f>
        <v/>
      </c>
      <c r="AI78" s="141" t="str">
        <f>IF(AI76="","",VLOOKUP(AI76,'シフト記号表（勤務時間帯）'!$C$6:$U$35,19,FALSE))</f>
        <v/>
      </c>
      <c r="AJ78" s="141" t="str">
        <f>IF(AJ76="","",VLOOKUP(AJ76,'シフト記号表（勤務時間帯）'!$C$6:$U$35,19,FALSE))</f>
        <v/>
      </c>
      <c r="AK78" s="141" t="str">
        <f>IF(AK76="","",VLOOKUP(AK76,'シフト記号表（勤務時間帯）'!$C$6:$U$35,19,FALSE))</f>
        <v/>
      </c>
      <c r="AL78" s="141" t="str">
        <f>IF(AL76="","",VLOOKUP(AL76,'シフト記号表（勤務時間帯）'!$C$6:$U$35,19,FALSE))</f>
        <v/>
      </c>
      <c r="AM78" s="142" t="str">
        <f>IF(AM76="","",VLOOKUP(AM76,'シフト記号表（勤務時間帯）'!$C$6:$U$35,19,FALSE))</f>
        <v/>
      </c>
      <c r="AN78" s="140" t="str">
        <f>IF(AN76="","",VLOOKUP(AN76,'シフト記号表（勤務時間帯）'!$C$6:$U$35,19,FALSE))</f>
        <v/>
      </c>
      <c r="AO78" s="141" t="str">
        <f>IF(AO76="","",VLOOKUP(AO76,'シフト記号表（勤務時間帯）'!$C$6:$U$35,19,FALSE))</f>
        <v/>
      </c>
      <c r="AP78" s="141" t="str">
        <f>IF(AP76="","",VLOOKUP(AP76,'シフト記号表（勤務時間帯）'!$C$6:$U$35,19,FALSE))</f>
        <v/>
      </c>
      <c r="AQ78" s="141" t="str">
        <f>IF(AQ76="","",VLOOKUP(AQ76,'シフト記号表（勤務時間帯）'!$C$6:$U$35,19,FALSE))</f>
        <v/>
      </c>
      <c r="AR78" s="141" t="str">
        <f>IF(AR76="","",VLOOKUP(AR76,'シフト記号表（勤務時間帯）'!$C$6:$U$35,19,FALSE))</f>
        <v/>
      </c>
      <c r="AS78" s="141" t="str">
        <f>IF(AS76="","",VLOOKUP(AS76,'シフト記号表（勤務時間帯）'!$C$6:$U$35,19,FALSE))</f>
        <v/>
      </c>
      <c r="AT78" s="142" t="str">
        <f>IF(AT76="","",VLOOKUP(AT76,'シフト記号表（勤務時間帯）'!$C$6:$U$35,19,FALSE))</f>
        <v/>
      </c>
      <c r="AU78" s="140" t="str">
        <f>IF(AU76="","",VLOOKUP(AU76,'シフト記号表（勤務時間帯）'!$C$6:$U$35,19,FALSE))</f>
        <v/>
      </c>
      <c r="AV78" s="141" t="str">
        <f>IF(AV76="","",VLOOKUP(AV76,'シフト記号表（勤務時間帯）'!$C$6:$U$35,19,FALSE))</f>
        <v/>
      </c>
      <c r="AW78" s="141" t="str">
        <f>IF(AW76="","",VLOOKUP(AW76,'シフト記号表（勤務時間帯）'!$C$6:$U$35,19,FALSE))</f>
        <v/>
      </c>
      <c r="AX78" s="869">
        <f>IF($BB$3="４週",SUM(S78:AT78),IF($BB$3="暦月",SUM(S78:AW78),""))</f>
        <v>0</v>
      </c>
      <c r="AY78" s="870"/>
      <c r="AZ78" s="871">
        <f>IF($BB$3="４週",AX78/4,IF($BB$3="暦月",'地密通所（100名）'!AX78/('地密通所（100名）'!$BB$8/7),""))</f>
        <v>0</v>
      </c>
      <c r="BA78" s="872"/>
      <c r="BB78" s="914"/>
      <c r="BC78" s="833"/>
      <c r="BD78" s="833"/>
      <c r="BE78" s="833"/>
      <c r="BF78" s="834"/>
    </row>
    <row r="79" spans="2:58" ht="20.25" customHeight="1">
      <c r="B79" s="1036">
        <f>B76+1</f>
        <v>20</v>
      </c>
      <c r="C79" s="900"/>
      <c r="D79" s="901"/>
      <c r="E79" s="902"/>
      <c r="F79" s="143"/>
      <c r="G79" s="819"/>
      <c r="H79" s="822"/>
      <c r="I79" s="823"/>
      <c r="J79" s="823"/>
      <c r="K79" s="824"/>
      <c r="L79" s="826"/>
      <c r="M79" s="827"/>
      <c r="N79" s="827"/>
      <c r="O79" s="828"/>
      <c r="P79" s="835" t="s">
        <v>148</v>
      </c>
      <c r="Q79" s="836"/>
      <c r="R79" s="837"/>
      <c r="S79" s="211"/>
      <c r="T79" s="212"/>
      <c r="U79" s="212"/>
      <c r="V79" s="212"/>
      <c r="W79" s="212"/>
      <c r="X79" s="212"/>
      <c r="Y79" s="213"/>
      <c r="Z79" s="211"/>
      <c r="AA79" s="212"/>
      <c r="AB79" s="212"/>
      <c r="AC79" s="212"/>
      <c r="AD79" s="212"/>
      <c r="AE79" s="212"/>
      <c r="AF79" s="213"/>
      <c r="AG79" s="211"/>
      <c r="AH79" s="212"/>
      <c r="AI79" s="212"/>
      <c r="AJ79" s="212"/>
      <c r="AK79" s="212"/>
      <c r="AL79" s="212"/>
      <c r="AM79" s="213"/>
      <c r="AN79" s="211"/>
      <c r="AO79" s="212"/>
      <c r="AP79" s="212"/>
      <c r="AQ79" s="212"/>
      <c r="AR79" s="212"/>
      <c r="AS79" s="212"/>
      <c r="AT79" s="213"/>
      <c r="AU79" s="211"/>
      <c r="AV79" s="212"/>
      <c r="AW79" s="212"/>
      <c r="AX79" s="1039"/>
      <c r="AY79" s="1040"/>
      <c r="AZ79" s="1041"/>
      <c r="BA79" s="1042"/>
      <c r="BB79" s="854"/>
      <c r="BC79" s="827"/>
      <c r="BD79" s="827"/>
      <c r="BE79" s="827"/>
      <c r="BF79" s="828"/>
    </row>
    <row r="80" spans="2:58" ht="20.25" customHeight="1">
      <c r="B80" s="1036"/>
      <c r="C80" s="903"/>
      <c r="D80" s="904"/>
      <c r="E80" s="905"/>
      <c r="F80" s="135"/>
      <c r="G80" s="820"/>
      <c r="H80" s="825"/>
      <c r="I80" s="823"/>
      <c r="J80" s="823"/>
      <c r="K80" s="824"/>
      <c r="L80" s="829"/>
      <c r="M80" s="830"/>
      <c r="N80" s="830"/>
      <c r="O80" s="831"/>
      <c r="P80" s="859" t="s">
        <v>151</v>
      </c>
      <c r="Q80" s="860"/>
      <c r="R80" s="861"/>
      <c r="S80" s="136" t="str">
        <f>IF(S79="","",VLOOKUP(S79,'シフト記号表（勤務時間帯）'!$C$6:$K$35,9,FALSE))</f>
        <v/>
      </c>
      <c r="T80" s="137" t="str">
        <f>IF(T79="","",VLOOKUP(T79,'シフト記号表（勤務時間帯）'!$C$6:$K$35,9,FALSE))</f>
        <v/>
      </c>
      <c r="U80" s="137" t="str">
        <f>IF(U79="","",VLOOKUP(U79,'シフト記号表（勤務時間帯）'!$C$6:$K$35,9,FALSE))</f>
        <v/>
      </c>
      <c r="V80" s="137" t="str">
        <f>IF(V79="","",VLOOKUP(V79,'シフト記号表（勤務時間帯）'!$C$6:$K$35,9,FALSE))</f>
        <v/>
      </c>
      <c r="W80" s="137" t="str">
        <f>IF(W79="","",VLOOKUP(W79,'シフト記号表（勤務時間帯）'!$C$6:$K$35,9,FALSE))</f>
        <v/>
      </c>
      <c r="X80" s="137" t="str">
        <f>IF(X79="","",VLOOKUP(X79,'シフト記号表（勤務時間帯）'!$C$6:$K$35,9,FALSE))</f>
        <v/>
      </c>
      <c r="Y80" s="138" t="str">
        <f>IF(Y79="","",VLOOKUP(Y79,'シフト記号表（勤務時間帯）'!$C$6:$K$35,9,FALSE))</f>
        <v/>
      </c>
      <c r="Z80" s="136" t="str">
        <f>IF(Z79="","",VLOOKUP(Z79,'シフト記号表（勤務時間帯）'!$C$6:$K$35,9,FALSE))</f>
        <v/>
      </c>
      <c r="AA80" s="137" t="str">
        <f>IF(AA79="","",VLOOKUP(AA79,'シフト記号表（勤務時間帯）'!$C$6:$K$35,9,FALSE))</f>
        <v/>
      </c>
      <c r="AB80" s="137" t="str">
        <f>IF(AB79="","",VLOOKUP(AB79,'シフト記号表（勤務時間帯）'!$C$6:$K$35,9,FALSE))</f>
        <v/>
      </c>
      <c r="AC80" s="137" t="str">
        <f>IF(AC79="","",VLOOKUP(AC79,'シフト記号表（勤務時間帯）'!$C$6:$K$35,9,FALSE))</f>
        <v/>
      </c>
      <c r="AD80" s="137" t="str">
        <f>IF(AD79="","",VLOOKUP(AD79,'シフト記号表（勤務時間帯）'!$C$6:$K$35,9,FALSE))</f>
        <v/>
      </c>
      <c r="AE80" s="137" t="str">
        <f>IF(AE79="","",VLOOKUP(AE79,'シフト記号表（勤務時間帯）'!$C$6:$K$35,9,FALSE))</f>
        <v/>
      </c>
      <c r="AF80" s="138" t="str">
        <f>IF(AF79="","",VLOOKUP(AF79,'シフト記号表（勤務時間帯）'!$C$6:$K$35,9,FALSE))</f>
        <v/>
      </c>
      <c r="AG80" s="136" t="str">
        <f>IF(AG79="","",VLOOKUP(AG79,'シフト記号表（勤務時間帯）'!$C$6:$K$35,9,FALSE))</f>
        <v/>
      </c>
      <c r="AH80" s="137" t="str">
        <f>IF(AH79="","",VLOOKUP(AH79,'シフト記号表（勤務時間帯）'!$C$6:$K$35,9,FALSE))</f>
        <v/>
      </c>
      <c r="AI80" s="137" t="str">
        <f>IF(AI79="","",VLOOKUP(AI79,'シフト記号表（勤務時間帯）'!$C$6:$K$35,9,FALSE))</f>
        <v/>
      </c>
      <c r="AJ80" s="137" t="str">
        <f>IF(AJ79="","",VLOOKUP(AJ79,'シフト記号表（勤務時間帯）'!$C$6:$K$35,9,FALSE))</f>
        <v/>
      </c>
      <c r="AK80" s="137" t="str">
        <f>IF(AK79="","",VLOOKUP(AK79,'シフト記号表（勤務時間帯）'!$C$6:$K$35,9,FALSE))</f>
        <v/>
      </c>
      <c r="AL80" s="137" t="str">
        <f>IF(AL79="","",VLOOKUP(AL79,'シフト記号表（勤務時間帯）'!$C$6:$K$35,9,FALSE))</f>
        <v/>
      </c>
      <c r="AM80" s="138" t="str">
        <f>IF(AM79="","",VLOOKUP(AM79,'シフト記号表（勤務時間帯）'!$C$6:$K$35,9,FALSE))</f>
        <v/>
      </c>
      <c r="AN80" s="136" t="str">
        <f>IF(AN79="","",VLOOKUP(AN79,'シフト記号表（勤務時間帯）'!$C$6:$K$35,9,FALSE))</f>
        <v/>
      </c>
      <c r="AO80" s="137" t="str">
        <f>IF(AO79="","",VLOOKUP(AO79,'シフト記号表（勤務時間帯）'!$C$6:$K$35,9,FALSE))</f>
        <v/>
      </c>
      <c r="AP80" s="137" t="str">
        <f>IF(AP79="","",VLOOKUP(AP79,'シフト記号表（勤務時間帯）'!$C$6:$K$35,9,FALSE))</f>
        <v/>
      </c>
      <c r="AQ80" s="137" t="str">
        <f>IF(AQ79="","",VLOOKUP(AQ79,'シフト記号表（勤務時間帯）'!$C$6:$K$35,9,FALSE))</f>
        <v/>
      </c>
      <c r="AR80" s="137" t="str">
        <f>IF(AR79="","",VLOOKUP(AR79,'シフト記号表（勤務時間帯）'!$C$6:$K$35,9,FALSE))</f>
        <v/>
      </c>
      <c r="AS80" s="137" t="str">
        <f>IF(AS79="","",VLOOKUP(AS79,'シフト記号表（勤務時間帯）'!$C$6:$K$35,9,FALSE))</f>
        <v/>
      </c>
      <c r="AT80" s="138" t="str">
        <f>IF(AT79="","",VLOOKUP(AT79,'シフト記号表（勤務時間帯）'!$C$6:$K$35,9,FALSE))</f>
        <v/>
      </c>
      <c r="AU80" s="136" t="str">
        <f>IF(AU79="","",VLOOKUP(AU79,'シフト記号表（勤務時間帯）'!$C$6:$K$35,9,FALSE))</f>
        <v/>
      </c>
      <c r="AV80" s="137" t="str">
        <f>IF(AV79="","",VLOOKUP(AV79,'シフト記号表（勤務時間帯）'!$C$6:$K$35,9,FALSE))</f>
        <v/>
      </c>
      <c r="AW80" s="137" t="str">
        <f>IF(AW79="","",VLOOKUP(AW79,'シフト記号表（勤務時間帯）'!$C$6:$K$35,9,FALSE))</f>
        <v/>
      </c>
      <c r="AX80" s="862">
        <f>IF($BB$3="４週",SUM(S80:AT80),IF($BB$3="暦月",SUM(S80:AW80),""))</f>
        <v>0</v>
      </c>
      <c r="AY80" s="863"/>
      <c r="AZ80" s="864">
        <f>IF($BB$3="４週",AX80/4,IF($BB$3="暦月",'地密通所（100名）'!AX80/('地密通所（100名）'!$BB$8/7),""))</f>
        <v>0</v>
      </c>
      <c r="BA80" s="865"/>
      <c r="BB80" s="855"/>
      <c r="BC80" s="830"/>
      <c r="BD80" s="830"/>
      <c r="BE80" s="830"/>
      <c r="BF80" s="831"/>
    </row>
    <row r="81" spans="2:58" ht="20.25" customHeight="1">
      <c r="B81" s="1036"/>
      <c r="C81" s="906"/>
      <c r="D81" s="907"/>
      <c r="E81" s="908"/>
      <c r="F81" s="214">
        <f>C79</f>
        <v>0</v>
      </c>
      <c r="G81" s="821"/>
      <c r="H81" s="825"/>
      <c r="I81" s="823"/>
      <c r="J81" s="823"/>
      <c r="K81" s="824"/>
      <c r="L81" s="832"/>
      <c r="M81" s="833"/>
      <c r="N81" s="833"/>
      <c r="O81" s="834"/>
      <c r="P81" s="895" t="s">
        <v>152</v>
      </c>
      <c r="Q81" s="896"/>
      <c r="R81" s="897"/>
      <c r="S81" s="140" t="str">
        <f>IF(S79="","",VLOOKUP(S79,'シフト記号表（勤務時間帯）'!$C$6:$U$35,19,FALSE))</f>
        <v/>
      </c>
      <c r="T81" s="141" t="str">
        <f>IF(T79="","",VLOOKUP(T79,'シフト記号表（勤務時間帯）'!$C$6:$U$35,19,FALSE))</f>
        <v/>
      </c>
      <c r="U81" s="141" t="str">
        <f>IF(U79="","",VLOOKUP(U79,'シフト記号表（勤務時間帯）'!$C$6:$U$35,19,FALSE))</f>
        <v/>
      </c>
      <c r="V81" s="141" t="str">
        <f>IF(V79="","",VLOOKUP(V79,'シフト記号表（勤務時間帯）'!$C$6:$U$35,19,FALSE))</f>
        <v/>
      </c>
      <c r="W81" s="141" t="str">
        <f>IF(W79="","",VLOOKUP(W79,'シフト記号表（勤務時間帯）'!$C$6:$U$35,19,FALSE))</f>
        <v/>
      </c>
      <c r="X81" s="141" t="str">
        <f>IF(X79="","",VLOOKUP(X79,'シフト記号表（勤務時間帯）'!$C$6:$U$35,19,FALSE))</f>
        <v/>
      </c>
      <c r="Y81" s="142" t="str">
        <f>IF(Y79="","",VLOOKUP(Y79,'シフト記号表（勤務時間帯）'!$C$6:$U$35,19,FALSE))</f>
        <v/>
      </c>
      <c r="Z81" s="140" t="str">
        <f>IF(Z79="","",VLOOKUP(Z79,'シフト記号表（勤務時間帯）'!$C$6:$U$35,19,FALSE))</f>
        <v/>
      </c>
      <c r="AA81" s="141" t="str">
        <f>IF(AA79="","",VLOOKUP(AA79,'シフト記号表（勤務時間帯）'!$C$6:$U$35,19,FALSE))</f>
        <v/>
      </c>
      <c r="AB81" s="141" t="str">
        <f>IF(AB79="","",VLOOKUP(AB79,'シフト記号表（勤務時間帯）'!$C$6:$U$35,19,FALSE))</f>
        <v/>
      </c>
      <c r="AC81" s="141" t="str">
        <f>IF(AC79="","",VLOOKUP(AC79,'シフト記号表（勤務時間帯）'!$C$6:$U$35,19,FALSE))</f>
        <v/>
      </c>
      <c r="AD81" s="141" t="str">
        <f>IF(AD79="","",VLOOKUP(AD79,'シフト記号表（勤務時間帯）'!$C$6:$U$35,19,FALSE))</f>
        <v/>
      </c>
      <c r="AE81" s="141" t="str">
        <f>IF(AE79="","",VLOOKUP(AE79,'シフト記号表（勤務時間帯）'!$C$6:$U$35,19,FALSE))</f>
        <v/>
      </c>
      <c r="AF81" s="142" t="str">
        <f>IF(AF79="","",VLOOKUP(AF79,'シフト記号表（勤務時間帯）'!$C$6:$U$35,19,FALSE))</f>
        <v/>
      </c>
      <c r="AG81" s="140" t="str">
        <f>IF(AG79="","",VLOOKUP(AG79,'シフト記号表（勤務時間帯）'!$C$6:$U$35,19,FALSE))</f>
        <v/>
      </c>
      <c r="AH81" s="141" t="str">
        <f>IF(AH79="","",VLOOKUP(AH79,'シフト記号表（勤務時間帯）'!$C$6:$U$35,19,FALSE))</f>
        <v/>
      </c>
      <c r="AI81" s="141" t="str">
        <f>IF(AI79="","",VLOOKUP(AI79,'シフト記号表（勤務時間帯）'!$C$6:$U$35,19,FALSE))</f>
        <v/>
      </c>
      <c r="AJ81" s="141" t="str">
        <f>IF(AJ79="","",VLOOKUP(AJ79,'シフト記号表（勤務時間帯）'!$C$6:$U$35,19,FALSE))</f>
        <v/>
      </c>
      <c r="AK81" s="141" t="str">
        <f>IF(AK79="","",VLOOKUP(AK79,'シフト記号表（勤務時間帯）'!$C$6:$U$35,19,FALSE))</f>
        <v/>
      </c>
      <c r="AL81" s="141" t="str">
        <f>IF(AL79="","",VLOOKUP(AL79,'シフト記号表（勤務時間帯）'!$C$6:$U$35,19,FALSE))</f>
        <v/>
      </c>
      <c r="AM81" s="142" t="str">
        <f>IF(AM79="","",VLOOKUP(AM79,'シフト記号表（勤務時間帯）'!$C$6:$U$35,19,FALSE))</f>
        <v/>
      </c>
      <c r="AN81" s="140" t="str">
        <f>IF(AN79="","",VLOOKUP(AN79,'シフト記号表（勤務時間帯）'!$C$6:$U$35,19,FALSE))</f>
        <v/>
      </c>
      <c r="AO81" s="141" t="str">
        <f>IF(AO79="","",VLOOKUP(AO79,'シフト記号表（勤務時間帯）'!$C$6:$U$35,19,FALSE))</f>
        <v/>
      </c>
      <c r="AP81" s="141" t="str">
        <f>IF(AP79="","",VLOOKUP(AP79,'シフト記号表（勤務時間帯）'!$C$6:$U$35,19,FALSE))</f>
        <v/>
      </c>
      <c r="AQ81" s="141" t="str">
        <f>IF(AQ79="","",VLOOKUP(AQ79,'シフト記号表（勤務時間帯）'!$C$6:$U$35,19,FALSE))</f>
        <v/>
      </c>
      <c r="AR81" s="141" t="str">
        <f>IF(AR79="","",VLOOKUP(AR79,'シフト記号表（勤務時間帯）'!$C$6:$U$35,19,FALSE))</f>
        <v/>
      </c>
      <c r="AS81" s="141" t="str">
        <f>IF(AS79="","",VLOOKUP(AS79,'シフト記号表（勤務時間帯）'!$C$6:$U$35,19,FALSE))</f>
        <v/>
      </c>
      <c r="AT81" s="142" t="str">
        <f>IF(AT79="","",VLOOKUP(AT79,'シフト記号表（勤務時間帯）'!$C$6:$U$35,19,FALSE))</f>
        <v/>
      </c>
      <c r="AU81" s="140" t="str">
        <f>IF(AU79="","",VLOOKUP(AU79,'シフト記号表（勤務時間帯）'!$C$6:$U$35,19,FALSE))</f>
        <v/>
      </c>
      <c r="AV81" s="141" t="str">
        <f>IF(AV79="","",VLOOKUP(AV79,'シフト記号表（勤務時間帯）'!$C$6:$U$35,19,FALSE))</f>
        <v/>
      </c>
      <c r="AW81" s="141" t="str">
        <f>IF(AW79="","",VLOOKUP(AW79,'シフト記号表（勤務時間帯）'!$C$6:$U$35,19,FALSE))</f>
        <v/>
      </c>
      <c r="AX81" s="869">
        <f>IF($BB$3="４週",SUM(S81:AT81),IF($BB$3="暦月",SUM(S81:AW81),""))</f>
        <v>0</v>
      </c>
      <c r="AY81" s="870"/>
      <c r="AZ81" s="871">
        <f>IF($BB$3="４週",AX81/4,IF($BB$3="暦月",'地密通所（100名）'!AX81/('地密通所（100名）'!$BB$8/7),""))</f>
        <v>0</v>
      </c>
      <c r="BA81" s="872"/>
      <c r="BB81" s="914"/>
      <c r="BC81" s="833"/>
      <c r="BD81" s="833"/>
      <c r="BE81" s="833"/>
      <c r="BF81" s="834"/>
    </row>
    <row r="82" spans="2:58" ht="20.25" customHeight="1">
      <c r="B82" s="1036">
        <f>B79+1</f>
        <v>21</v>
      </c>
      <c r="C82" s="900"/>
      <c r="D82" s="901"/>
      <c r="E82" s="902"/>
      <c r="F82" s="143"/>
      <c r="G82" s="819"/>
      <c r="H82" s="822"/>
      <c r="I82" s="823"/>
      <c r="J82" s="823"/>
      <c r="K82" s="824"/>
      <c r="L82" s="826"/>
      <c r="M82" s="827"/>
      <c r="N82" s="827"/>
      <c r="O82" s="828"/>
      <c r="P82" s="835" t="s">
        <v>148</v>
      </c>
      <c r="Q82" s="836"/>
      <c r="R82" s="837"/>
      <c r="S82" s="211"/>
      <c r="T82" s="212"/>
      <c r="U82" s="212"/>
      <c r="V82" s="212"/>
      <c r="W82" s="212"/>
      <c r="X82" s="212"/>
      <c r="Y82" s="213"/>
      <c r="Z82" s="211"/>
      <c r="AA82" s="212"/>
      <c r="AB82" s="212"/>
      <c r="AC82" s="212"/>
      <c r="AD82" s="212"/>
      <c r="AE82" s="212"/>
      <c r="AF82" s="213"/>
      <c r="AG82" s="211"/>
      <c r="AH82" s="212"/>
      <c r="AI82" s="212"/>
      <c r="AJ82" s="212"/>
      <c r="AK82" s="212"/>
      <c r="AL82" s="212"/>
      <c r="AM82" s="213"/>
      <c r="AN82" s="211"/>
      <c r="AO82" s="212"/>
      <c r="AP82" s="212"/>
      <c r="AQ82" s="212"/>
      <c r="AR82" s="212"/>
      <c r="AS82" s="212"/>
      <c r="AT82" s="213"/>
      <c r="AU82" s="211"/>
      <c r="AV82" s="212"/>
      <c r="AW82" s="212"/>
      <c r="AX82" s="1039"/>
      <c r="AY82" s="1040"/>
      <c r="AZ82" s="1041"/>
      <c r="BA82" s="1042"/>
      <c r="BB82" s="854"/>
      <c r="BC82" s="827"/>
      <c r="BD82" s="827"/>
      <c r="BE82" s="827"/>
      <c r="BF82" s="828"/>
    </row>
    <row r="83" spans="2:58" ht="20.25" customHeight="1">
      <c r="B83" s="1036"/>
      <c r="C83" s="903"/>
      <c r="D83" s="904"/>
      <c r="E83" s="905"/>
      <c r="F83" s="135"/>
      <c r="G83" s="820"/>
      <c r="H83" s="825"/>
      <c r="I83" s="823"/>
      <c r="J83" s="823"/>
      <c r="K83" s="824"/>
      <c r="L83" s="829"/>
      <c r="M83" s="830"/>
      <c r="N83" s="830"/>
      <c r="O83" s="831"/>
      <c r="P83" s="859" t="s">
        <v>151</v>
      </c>
      <c r="Q83" s="860"/>
      <c r="R83" s="861"/>
      <c r="S83" s="136" t="str">
        <f>IF(S82="","",VLOOKUP(S82,'シフト記号表（勤務時間帯）'!$C$6:$K$35,9,FALSE))</f>
        <v/>
      </c>
      <c r="T83" s="137" t="str">
        <f>IF(T82="","",VLOOKUP(T82,'シフト記号表（勤務時間帯）'!$C$6:$K$35,9,FALSE))</f>
        <v/>
      </c>
      <c r="U83" s="137" t="str">
        <f>IF(U82="","",VLOOKUP(U82,'シフト記号表（勤務時間帯）'!$C$6:$K$35,9,FALSE))</f>
        <v/>
      </c>
      <c r="V83" s="137" t="str">
        <f>IF(V82="","",VLOOKUP(V82,'シフト記号表（勤務時間帯）'!$C$6:$K$35,9,FALSE))</f>
        <v/>
      </c>
      <c r="W83" s="137" t="str">
        <f>IF(W82="","",VLOOKUP(W82,'シフト記号表（勤務時間帯）'!$C$6:$K$35,9,FALSE))</f>
        <v/>
      </c>
      <c r="X83" s="137" t="str">
        <f>IF(X82="","",VLOOKUP(X82,'シフト記号表（勤務時間帯）'!$C$6:$K$35,9,FALSE))</f>
        <v/>
      </c>
      <c r="Y83" s="138" t="str">
        <f>IF(Y82="","",VLOOKUP(Y82,'シフト記号表（勤務時間帯）'!$C$6:$K$35,9,FALSE))</f>
        <v/>
      </c>
      <c r="Z83" s="136" t="str">
        <f>IF(Z82="","",VLOOKUP(Z82,'シフト記号表（勤務時間帯）'!$C$6:$K$35,9,FALSE))</f>
        <v/>
      </c>
      <c r="AA83" s="137" t="str">
        <f>IF(AA82="","",VLOOKUP(AA82,'シフト記号表（勤務時間帯）'!$C$6:$K$35,9,FALSE))</f>
        <v/>
      </c>
      <c r="AB83" s="137" t="str">
        <f>IF(AB82="","",VLOOKUP(AB82,'シフト記号表（勤務時間帯）'!$C$6:$K$35,9,FALSE))</f>
        <v/>
      </c>
      <c r="AC83" s="137" t="str">
        <f>IF(AC82="","",VLOOKUP(AC82,'シフト記号表（勤務時間帯）'!$C$6:$K$35,9,FALSE))</f>
        <v/>
      </c>
      <c r="AD83" s="137" t="str">
        <f>IF(AD82="","",VLOOKUP(AD82,'シフト記号表（勤務時間帯）'!$C$6:$K$35,9,FALSE))</f>
        <v/>
      </c>
      <c r="AE83" s="137" t="str">
        <f>IF(AE82="","",VLOOKUP(AE82,'シフト記号表（勤務時間帯）'!$C$6:$K$35,9,FALSE))</f>
        <v/>
      </c>
      <c r="AF83" s="138" t="str">
        <f>IF(AF82="","",VLOOKUP(AF82,'シフト記号表（勤務時間帯）'!$C$6:$K$35,9,FALSE))</f>
        <v/>
      </c>
      <c r="AG83" s="136" t="str">
        <f>IF(AG82="","",VLOOKUP(AG82,'シフト記号表（勤務時間帯）'!$C$6:$K$35,9,FALSE))</f>
        <v/>
      </c>
      <c r="AH83" s="137" t="str">
        <f>IF(AH82="","",VLOOKUP(AH82,'シフト記号表（勤務時間帯）'!$C$6:$K$35,9,FALSE))</f>
        <v/>
      </c>
      <c r="AI83" s="137" t="str">
        <f>IF(AI82="","",VLOOKUP(AI82,'シフト記号表（勤務時間帯）'!$C$6:$K$35,9,FALSE))</f>
        <v/>
      </c>
      <c r="AJ83" s="137" t="str">
        <f>IF(AJ82="","",VLOOKUP(AJ82,'シフト記号表（勤務時間帯）'!$C$6:$K$35,9,FALSE))</f>
        <v/>
      </c>
      <c r="AK83" s="137" t="str">
        <f>IF(AK82="","",VLOOKUP(AK82,'シフト記号表（勤務時間帯）'!$C$6:$K$35,9,FALSE))</f>
        <v/>
      </c>
      <c r="AL83" s="137" t="str">
        <f>IF(AL82="","",VLOOKUP(AL82,'シフト記号表（勤務時間帯）'!$C$6:$K$35,9,FALSE))</f>
        <v/>
      </c>
      <c r="AM83" s="138" t="str">
        <f>IF(AM82="","",VLOOKUP(AM82,'シフト記号表（勤務時間帯）'!$C$6:$K$35,9,FALSE))</f>
        <v/>
      </c>
      <c r="AN83" s="136" t="str">
        <f>IF(AN82="","",VLOOKUP(AN82,'シフト記号表（勤務時間帯）'!$C$6:$K$35,9,FALSE))</f>
        <v/>
      </c>
      <c r="AO83" s="137" t="str">
        <f>IF(AO82="","",VLOOKUP(AO82,'シフト記号表（勤務時間帯）'!$C$6:$K$35,9,FALSE))</f>
        <v/>
      </c>
      <c r="AP83" s="137" t="str">
        <f>IF(AP82="","",VLOOKUP(AP82,'シフト記号表（勤務時間帯）'!$C$6:$K$35,9,FALSE))</f>
        <v/>
      </c>
      <c r="AQ83" s="137" t="str">
        <f>IF(AQ82="","",VLOOKUP(AQ82,'シフト記号表（勤務時間帯）'!$C$6:$K$35,9,FALSE))</f>
        <v/>
      </c>
      <c r="AR83" s="137" t="str">
        <f>IF(AR82="","",VLOOKUP(AR82,'シフト記号表（勤務時間帯）'!$C$6:$K$35,9,FALSE))</f>
        <v/>
      </c>
      <c r="AS83" s="137" t="str">
        <f>IF(AS82="","",VLOOKUP(AS82,'シフト記号表（勤務時間帯）'!$C$6:$K$35,9,FALSE))</f>
        <v/>
      </c>
      <c r="AT83" s="138" t="str">
        <f>IF(AT82="","",VLOOKUP(AT82,'シフト記号表（勤務時間帯）'!$C$6:$K$35,9,FALSE))</f>
        <v/>
      </c>
      <c r="AU83" s="136" t="str">
        <f>IF(AU82="","",VLOOKUP(AU82,'シフト記号表（勤務時間帯）'!$C$6:$K$35,9,FALSE))</f>
        <v/>
      </c>
      <c r="AV83" s="137" t="str">
        <f>IF(AV82="","",VLOOKUP(AV82,'シフト記号表（勤務時間帯）'!$C$6:$K$35,9,FALSE))</f>
        <v/>
      </c>
      <c r="AW83" s="137" t="str">
        <f>IF(AW82="","",VLOOKUP(AW82,'シフト記号表（勤務時間帯）'!$C$6:$K$35,9,FALSE))</f>
        <v/>
      </c>
      <c r="AX83" s="862">
        <f>IF($BB$3="４週",SUM(S83:AT83),IF($BB$3="暦月",SUM(S83:AW83),""))</f>
        <v>0</v>
      </c>
      <c r="AY83" s="863"/>
      <c r="AZ83" s="864">
        <f>IF($BB$3="４週",AX83/4,IF($BB$3="暦月",'地密通所（100名）'!AX83/('地密通所（100名）'!$BB$8/7),""))</f>
        <v>0</v>
      </c>
      <c r="BA83" s="865"/>
      <c r="BB83" s="855"/>
      <c r="BC83" s="830"/>
      <c r="BD83" s="830"/>
      <c r="BE83" s="830"/>
      <c r="BF83" s="831"/>
    </row>
    <row r="84" spans="2:58" ht="20.25" customHeight="1">
      <c r="B84" s="1036"/>
      <c r="C84" s="906"/>
      <c r="D84" s="907"/>
      <c r="E84" s="908"/>
      <c r="F84" s="214">
        <f>C82</f>
        <v>0</v>
      </c>
      <c r="G84" s="821"/>
      <c r="H84" s="825"/>
      <c r="I84" s="823"/>
      <c r="J84" s="823"/>
      <c r="K84" s="824"/>
      <c r="L84" s="832"/>
      <c r="M84" s="833"/>
      <c r="N84" s="833"/>
      <c r="O84" s="834"/>
      <c r="P84" s="895" t="s">
        <v>152</v>
      </c>
      <c r="Q84" s="896"/>
      <c r="R84" s="897"/>
      <c r="S84" s="140" t="str">
        <f>IF(S82="","",VLOOKUP(S82,'シフト記号表（勤務時間帯）'!$C$6:$U$35,19,FALSE))</f>
        <v/>
      </c>
      <c r="T84" s="141" t="str">
        <f>IF(T82="","",VLOOKUP(T82,'シフト記号表（勤務時間帯）'!$C$6:$U$35,19,FALSE))</f>
        <v/>
      </c>
      <c r="U84" s="141" t="str">
        <f>IF(U82="","",VLOOKUP(U82,'シフト記号表（勤務時間帯）'!$C$6:$U$35,19,FALSE))</f>
        <v/>
      </c>
      <c r="V84" s="141" t="str">
        <f>IF(V82="","",VLOOKUP(V82,'シフト記号表（勤務時間帯）'!$C$6:$U$35,19,FALSE))</f>
        <v/>
      </c>
      <c r="W84" s="141" t="str">
        <f>IF(W82="","",VLOOKUP(W82,'シフト記号表（勤務時間帯）'!$C$6:$U$35,19,FALSE))</f>
        <v/>
      </c>
      <c r="X84" s="141" t="str">
        <f>IF(X82="","",VLOOKUP(X82,'シフト記号表（勤務時間帯）'!$C$6:$U$35,19,FALSE))</f>
        <v/>
      </c>
      <c r="Y84" s="142" t="str">
        <f>IF(Y82="","",VLOOKUP(Y82,'シフト記号表（勤務時間帯）'!$C$6:$U$35,19,FALSE))</f>
        <v/>
      </c>
      <c r="Z84" s="140" t="str">
        <f>IF(Z82="","",VLOOKUP(Z82,'シフト記号表（勤務時間帯）'!$C$6:$U$35,19,FALSE))</f>
        <v/>
      </c>
      <c r="AA84" s="141" t="str">
        <f>IF(AA82="","",VLOOKUP(AA82,'シフト記号表（勤務時間帯）'!$C$6:$U$35,19,FALSE))</f>
        <v/>
      </c>
      <c r="AB84" s="141" t="str">
        <f>IF(AB82="","",VLOOKUP(AB82,'シフト記号表（勤務時間帯）'!$C$6:$U$35,19,FALSE))</f>
        <v/>
      </c>
      <c r="AC84" s="141" t="str">
        <f>IF(AC82="","",VLOOKUP(AC82,'シフト記号表（勤務時間帯）'!$C$6:$U$35,19,FALSE))</f>
        <v/>
      </c>
      <c r="AD84" s="141" t="str">
        <f>IF(AD82="","",VLOOKUP(AD82,'シフト記号表（勤務時間帯）'!$C$6:$U$35,19,FALSE))</f>
        <v/>
      </c>
      <c r="AE84" s="141" t="str">
        <f>IF(AE82="","",VLOOKUP(AE82,'シフト記号表（勤務時間帯）'!$C$6:$U$35,19,FALSE))</f>
        <v/>
      </c>
      <c r="AF84" s="142" t="str">
        <f>IF(AF82="","",VLOOKUP(AF82,'シフト記号表（勤務時間帯）'!$C$6:$U$35,19,FALSE))</f>
        <v/>
      </c>
      <c r="AG84" s="140" t="str">
        <f>IF(AG82="","",VLOOKUP(AG82,'シフト記号表（勤務時間帯）'!$C$6:$U$35,19,FALSE))</f>
        <v/>
      </c>
      <c r="AH84" s="141" t="str">
        <f>IF(AH82="","",VLOOKUP(AH82,'シフト記号表（勤務時間帯）'!$C$6:$U$35,19,FALSE))</f>
        <v/>
      </c>
      <c r="AI84" s="141" t="str">
        <f>IF(AI82="","",VLOOKUP(AI82,'シフト記号表（勤務時間帯）'!$C$6:$U$35,19,FALSE))</f>
        <v/>
      </c>
      <c r="AJ84" s="141" t="str">
        <f>IF(AJ82="","",VLOOKUP(AJ82,'シフト記号表（勤務時間帯）'!$C$6:$U$35,19,FALSE))</f>
        <v/>
      </c>
      <c r="AK84" s="141" t="str">
        <f>IF(AK82="","",VLOOKUP(AK82,'シフト記号表（勤務時間帯）'!$C$6:$U$35,19,FALSE))</f>
        <v/>
      </c>
      <c r="AL84" s="141" t="str">
        <f>IF(AL82="","",VLOOKUP(AL82,'シフト記号表（勤務時間帯）'!$C$6:$U$35,19,FALSE))</f>
        <v/>
      </c>
      <c r="AM84" s="142" t="str">
        <f>IF(AM82="","",VLOOKUP(AM82,'シフト記号表（勤務時間帯）'!$C$6:$U$35,19,FALSE))</f>
        <v/>
      </c>
      <c r="AN84" s="140" t="str">
        <f>IF(AN82="","",VLOOKUP(AN82,'シフト記号表（勤務時間帯）'!$C$6:$U$35,19,FALSE))</f>
        <v/>
      </c>
      <c r="AO84" s="141" t="str">
        <f>IF(AO82="","",VLOOKUP(AO82,'シフト記号表（勤務時間帯）'!$C$6:$U$35,19,FALSE))</f>
        <v/>
      </c>
      <c r="AP84" s="141" t="str">
        <f>IF(AP82="","",VLOOKUP(AP82,'シフト記号表（勤務時間帯）'!$C$6:$U$35,19,FALSE))</f>
        <v/>
      </c>
      <c r="AQ84" s="141" t="str">
        <f>IF(AQ82="","",VLOOKUP(AQ82,'シフト記号表（勤務時間帯）'!$C$6:$U$35,19,FALSE))</f>
        <v/>
      </c>
      <c r="AR84" s="141" t="str">
        <f>IF(AR82="","",VLOOKUP(AR82,'シフト記号表（勤務時間帯）'!$C$6:$U$35,19,FALSE))</f>
        <v/>
      </c>
      <c r="AS84" s="141" t="str">
        <f>IF(AS82="","",VLOOKUP(AS82,'シフト記号表（勤務時間帯）'!$C$6:$U$35,19,FALSE))</f>
        <v/>
      </c>
      <c r="AT84" s="142" t="str">
        <f>IF(AT82="","",VLOOKUP(AT82,'シフト記号表（勤務時間帯）'!$C$6:$U$35,19,FALSE))</f>
        <v/>
      </c>
      <c r="AU84" s="140" t="str">
        <f>IF(AU82="","",VLOOKUP(AU82,'シフト記号表（勤務時間帯）'!$C$6:$U$35,19,FALSE))</f>
        <v/>
      </c>
      <c r="AV84" s="141" t="str">
        <f>IF(AV82="","",VLOOKUP(AV82,'シフト記号表（勤務時間帯）'!$C$6:$U$35,19,FALSE))</f>
        <v/>
      </c>
      <c r="AW84" s="141" t="str">
        <f>IF(AW82="","",VLOOKUP(AW82,'シフト記号表（勤務時間帯）'!$C$6:$U$35,19,FALSE))</f>
        <v/>
      </c>
      <c r="AX84" s="869">
        <f>IF($BB$3="４週",SUM(S84:AT84),IF($BB$3="暦月",SUM(S84:AW84),""))</f>
        <v>0</v>
      </c>
      <c r="AY84" s="870"/>
      <c r="AZ84" s="871">
        <f>IF($BB$3="４週",AX84/4,IF($BB$3="暦月",'地密通所（100名）'!AX84/('地密通所（100名）'!$BB$8/7),""))</f>
        <v>0</v>
      </c>
      <c r="BA84" s="872"/>
      <c r="BB84" s="914"/>
      <c r="BC84" s="833"/>
      <c r="BD84" s="833"/>
      <c r="BE84" s="833"/>
      <c r="BF84" s="834"/>
    </row>
    <row r="85" spans="2:58" ht="20.25" customHeight="1">
      <c r="B85" s="1036">
        <f>B82+1</f>
        <v>22</v>
      </c>
      <c r="C85" s="900"/>
      <c r="D85" s="901"/>
      <c r="E85" s="902"/>
      <c r="F85" s="143"/>
      <c r="G85" s="819"/>
      <c r="H85" s="822"/>
      <c r="I85" s="823"/>
      <c r="J85" s="823"/>
      <c r="K85" s="824"/>
      <c r="L85" s="826"/>
      <c r="M85" s="827"/>
      <c r="N85" s="827"/>
      <c r="O85" s="828"/>
      <c r="P85" s="835" t="s">
        <v>148</v>
      </c>
      <c r="Q85" s="836"/>
      <c r="R85" s="837"/>
      <c r="S85" s="211"/>
      <c r="T85" s="212"/>
      <c r="U85" s="212"/>
      <c r="V85" s="212"/>
      <c r="W85" s="212"/>
      <c r="X85" s="212"/>
      <c r="Y85" s="213"/>
      <c r="Z85" s="211"/>
      <c r="AA85" s="212"/>
      <c r="AB85" s="212"/>
      <c r="AC85" s="212"/>
      <c r="AD85" s="212"/>
      <c r="AE85" s="212"/>
      <c r="AF85" s="213"/>
      <c r="AG85" s="211"/>
      <c r="AH85" s="212"/>
      <c r="AI85" s="212"/>
      <c r="AJ85" s="212"/>
      <c r="AK85" s="212"/>
      <c r="AL85" s="212"/>
      <c r="AM85" s="213"/>
      <c r="AN85" s="211"/>
      <c r="AO85" s="212"/>
      <c r="AP85" s="212"/>
      <c r="AQ85" s="212"/>
      <c r="AR85" s="212"/>
      <c r="AS85" s="212"/>
      <c r="AT85" s="213"/>
      <c r="AU85" s="211"/>
      <c r="AV85" s="212"/>
      <c r="AW85" s="212"/>
      <c r="AX85" s="1039"/>
      <c r="AY85" s="1040"/>
      <c r="AZ85" s="1041"/>
      <c r="BA85" s="1042"/>
      <c r="BB85" s="854"/>
      <c r="BC85" s="827"/>
      <c r="BD85" s="827"/>
      <c r="BE85" s="827"/>
      <c r="BF85" s="828"/>
    </row>
    <row r="86" spans="2:58" ht="20.25" customHeight="1">
      <c r="B86" s="1036"/>
      <c r="C86" s="903"/>
      <c r="D86" s="904"/>
      <c r="E86" s="905"/>
      <c r="F86" s="135"/>
      <c r="G86" s="820"/>
      <c r="H86" s="825"/>
      <c r="I86" s="823"/>
      <c r="J86" s="823"/>
      <c r="K86" s="824"/>
      <c r="L86" s="829"/>
      <c r="M86" s="830"/>
      <c r="N86" s="830"/>
      <c r="O86" s="831"/>
      <c r="P86" s="859" t="s">
        <v>151</v>
      </c>
      <c r="Q86" s="860"/>
      <c r="R86" s="861"/>
      <c r="S86" s="136" t="str">
        <f>IF(S85="","",VLOOKUP(S85,'シフト記号表（勤務時間帯）'!$C$6:$K$35,9,FALSE))</f>
        <v/>
      </c>
      <c r="T86" s="137" t="str">
        <f>IF(T85="","",VLOOKUP(T85,'シフト記号表（勤務時間帯）'!$C$6:$K$35,9,FALSE))</f>
        <v/>
      </c>
      <c r="U86" s="137" t="str">
        <f>IF(U85="","",VLOOKUP(U85,'シフト記号表（勤務時間帯）'!$C$6:$K$35,9,FALSE))</f>
        <v/>
      </c>
      <c r="V86" s="137" t="str">
        <f>IF(V85="","",VLOOKUP(V85,'シフト記号表（勤務時間帯）'!$C$6:$K$35,9,FALSE))</f>
        <v/>
      </c>
      <c r="W86" s="137" t="str">
        <f>IF(W85="","",VLOOKUP(W85,'シフト記号表（勤務時間帯）'!$C$6:$K$35,9,FALSE))</f>
        <v/>
      </c>
      <c r="X86" s="137" t="str">
        <f>IF(X85="","",VLOOKUP(X85,'シフト記号表（勤務時間帯）'!$C$6:$K$35,9,FALSE))</f>
        <v/>
      </c>
      <c r="Y86" s="138" t="str">
        <f>IF(Y85="","",VLOOKUP(Y85,'シフト記号表（勤務時間帯）'!$C$6:$K$35,9,FALSE))</f>
        <v/>
      </c>
      <c r="Z86" s="136" t="str">
        <f>IF(Z85="","",VLOOKUP(Z85,'シフト記号表（勤務時間帯）'!$C$6:$K$35,9,FALSE))</f>
        <v/>
      </c>
      <c r="AA86" s="137" t="str">
        <f>IF(AA85="","",VLOOKUP(AA85,'シフト記号表（勤務時間帯）'!$C$6:$K$35,9,FALSE))</f>
        <v/>
      </c>
      <c r="AB86" s="137" t="str">
        <f>IF(AB85="","",VLOOKUP(AB85,'シフト記号表（勤務時間帯）'!$C$6:$K$35,9,FALSE))</f>
        <v/>
      </c>
      <c r="AC86" s="137" t="str">
        <f>IF(AC85="","",VLOOKUP(AC85,'シフト記号表（勤務時間帯）'!$C$6:$K$35,9,FALSE))</f>
        <v/>
      </c>
      <c r="AD86" s="137" t="str">
        <f>IF(AD85="","",VLOOKUP(AD85,'シフト記号表（勤務時間帯）'!$C$6:$K$35,9,FALSE))</f>
        <v/>
      </c>
      <c r="AE86" s="137" t="str">
        <f>IF(AE85="","",VLOOKUP(AE85,'シフト記号表（勤務時間帯）'!$C$6:$K$35,9,FALSE))</f>
        <v/>
      </c>
      <c r="AF86" s="138" t="str">
        <f>IF(AF85="","",VLOOKUP(AF85,'シフト記号表（勤務時間帯）'!$C$6:$K$35,9,FALSE))</f>
        <v/>
      </c>
      <c r="AG86" s="136" t="str">
        <f>IF(AG85="","",VLOOKUP(AG85,'シフト記号表（勤務時間帯）'!$C$6:$K$35,9,FALSE))</f>
        <v/>
      </c>
      <c r="AH86" s="137" t="str">
        <f>IF(AH85="","",VLOOKUP(AH85,'シフト記号表（勤務時間帯）'!$C$6:$K$35,9,FALSE))</f>
        <v/>
      </c>
      <c r="AI86" s="137" t="str">
        <f>IF(AI85="","",VLOOKUP(AI85,'シフト記号表（勤務時間帯）'!$C$6:$K$35,9,FALSE))</f>
        <v/>
      </c>
      <c r="AJ86" s="137" t="str">
        <f>IF(AJ85="","",VLOOKUP(AJ85,'シフト記号表（勤務時間帯）'!$C$6:$K$35,9,FALSE))</f>
        <v/>
      </c>
      <c r="AK86" s="137" t="str">
        <f>IF(AK85="","",VLOOKUP(AK85,'シフト記号表（勤務時間帯）'!$C$6:$K$35,9,FALSE))</f>
        <v/>
      </c>
      <c r="AL86" s="137" t="str">
        <f>IF(AL85="","",VLOOKUP(AL85,'シフト記号表（勤務時間帯）'!$C$6:$K$35,9,FALSE))</f>
        <v/>
      </c>
      <c r="AM86" s="138" t="str">
        <f>IF(AM85="","",VLOOKUP(AM85,'シフト記号表（勤務時間帯）'!$C$6:$K$35,9,FALSE))</f>
        <v/>
      </c>
      <c r="AN86" s="136" t="str">
        <f>IF(AN85="","",VLOOKUP(AN85,'シフト記号表（勤務時間帯）'!$C$6:$K$35,9,FALSE))</f>
        <v/>
      </c>
      <c r="AO86" s="137" t="str">
        <f>IF(AO85="","",VLOOKUP(AO85,'シフト記号表（勤務時間帯）'!$C$6:$K$35,9,FALSE))</f>
        <v/>
      </c>
      <c r="AP86" s="137" t="str">
        <f>IF(AP85="","",VLOOKUP(AP85,'シフト記号表（勤務時間帯）'!$C$6:$K$35,9,FALSE))</f>
        <v/>
      </c>
      <c r="AQ86" s="137" t="str">
        <f>IF(AQ85="","",VLOOKUP(AQ85,'シフト記号表（勤務時間帯）'!$C$6:$K$35,9,FALSE))</f>
        <v/>
      </c>
      <c r="AR86" s="137" t="str">
        <f>IF(AR85="","",VLOOKUP(AR85,'シフト記号表（勤務時間帯）'!$C$6:$K$35,9,FALSE))</f>
        <v/>
      </c>
      <c r="AS86" s="137" t="str">
        <f>IF(AS85="","",VLOOKUP(AS85,'シフト記号表（勤務時間帯）'!$C$6:$K$35,9,FALSE))</f>
        <v/>
      </c>
      <c r="AT86" s="138" t="str">
        <f>IF(AT85="","",VLOOKUP(AT85,'シフト記号表（勤務時間帯）'!$C$6:$K$35,9,FALSE))</f>
        <v/>
      </c>
      <c r="AU86" s="136" t="str">
        <f>IF(AU85="","",VLOOKUP(AU85,'シフト記号表（勤務時間帯）'!$C$6:$K$35,9,FALSE))</f>
        <v/>
      </c>
      <c r="AV86" s="137" t="str">
        <f>IF(AV85="","",VLOOKUP(AV85,'シフト記号表（勤務時間帯）'!$C$6:$K$35,9,FALSE))</f>
        <v/>
      </c>
      <c r="AW86" s="137" t="str">
        <f>IF(AW85="","",VLOOKUP(AW85,'シフト記号表（勤務時間帯）'!$C$6:$K$35,9,FALSE))</f>
        <v/>
      </c>
      <c r="AX86" s="862">
        <f>IF($BB$3="４週",SUM(S86:AT86),IF($BB$3="暦月",SUM(S86:AW86),""))</f>
        <v>0</v>
      </c>
      <c r="AY86" s="863"/>
      <c r="AZ86" s="864">
        <f>IF($BB$3="４週",AX86/4,IF($BB$3="暦月",'地密通所（100名）'!AX86/('地密通所（100名）'!$BB$8/7),""))</f>
        <v>0</v>
      </c>
      <c r="BA86" s="865"/>
      <c r="BB86" s="855"/>
      <c r="BC86" s="830"/>
      <c r="BD86" s="830"/>
      <c r="BE86" s="830"/>
      <c r="BF86" s="831"/>
    </row>
    <row r="87" spans="2:58" ht="20.25" customHeight="1">
      <c r="B87" s="1036"/>
      <c r="C87" s="906"/>
      <c r="D87" s="907"/>
      <c r="E87" s="908"/>
      <c r="F87" s="214">
        <f>C85</f>
        <v>0</v>
      </c>
      <c r="G87" s="821"/>
      <c r="H87" s="825"/>
      <c r="I87" s="823"/>
      <c r="J87" s="823"/>
      <c r="K87" s="824"/>
      <c r="L87" s="832"/>
      <c r="M87" s="833"/>
      <c r="N87" s="833"/>
      <c r="O87" s="834"/>
      <c r="P87" s="895" t="s">
        <v>152</v>
      </c>
      <c r="Q87" s="896"/>
      <c r="R87" s="897"/>
      <c r="S87" s="140" t="str">
        <f>IF(S85="","",VLOOKUP(S85,'シフト記号表（勤務時間帯）'!$C$6:$U$35,19,FALSE))</f>
        <v/>
      </c>
      <c r="T87" s="141" t="str">
        <f>IF(T85="","",VLOOKUP(T85,'シフト記号表（勤務時間帯）'!$C$6:$U$35,19,FALSE))</f>
        <v/>
      </c>
      <c r="U87" s="141" t="str">
        <f>IF(U85="","",VLOOKUP(U85,'シフト記号表（勤務時間帯）'!$C$6:$U$35,19,FALSE))</f>
        <v/>
      </c>
      <c r="V87" s="141" t="str">
        <f>IF(V85="","",VLOOKUP(V85,'シフト記号表（勤務時間帯）'!$C$6:$U$35,19,FALSE))</f>
        <v/>
      </c>
      <c r="W87" s="141" t="str">
        <f>IF(W85="","",VLOOKUP(W85,'シフト記号表（勤務時間帯）'!$C$6:$U$35,19,FALSE))</f>
        <v/>
      </c>
      <c r="X87" s="141" t="str">
        <f>IF(X85="","",VLOOKUP(X85,'シフト記号表（勤務時間帯）'!$C$6:$U$35,19,FALSE))</f>
        <v/>
      </c>
      <c r="Y87" s="142" t="str">
        <f>IF(Y85="","",VLOOKUP(Y85,'シフト記号表（勤務時間帯）'!$C$6:$U$35,19,FALSE))</f>
        <v/>
      </c>
      <c r="Z87" s="140" t="str">
        <f>IF(Z85="","",VLOOKUP(Z85,'シフト記号表（勤務時間帯）'!$C$6:$U$35,19,FALSE))</f>
        <v/>
      </c>
      <c r="AA87" s="141" t="str">
        <f>IF(AA85="","",VLOOKUP(AA85,'シフト記号表（勤務時間帯）'!$C$6:$U$35,19,FALSE))</f>
        <v/>
      </c>
      <c r="AB87" s="141" t="str">
        <f>IF(AB85="","",VLOOKUP(AB85,'シフト記号表（勤務時間帯）'!$C$6:$U$35,19,FALSE))</f>
        <v/>
      </c>
      <c r="AC87" s="141" t="str">
        <f>IF(AC85="","",VLOOKUP(AC85,'シフト記号表（勤務時間帯）'!$C$6:$U$35,19,FALSE))</f>
        <v/>
      </c>
      <c r="AD87" s="141" t="str">
        <f>IF(AD85="","",VLOOKUP(AD85,'シフト記号表（勤務時間帯）'!$C$6:$U$35,19,FALSE))</f>
        <v/>
      </c>
      <c r="AE87" s="141" t="str">
        <f>IF(AE85="","",VLOOKUP(AE85,'シフト記号表（勤務時間帯）'!$C$6:$U$35,19,FALSE))</f>
        <v/>
      </c>
      <c r="AF87" s="142" t="str">
        <f>IF(AF85="","",VLOOKUP(AF85,'シフト記号表（勤務時間帯）'!$C$6:$U$35,19,FALSE))</f>
        <v/>
      </c>
      <c r="AG87" s="140" t="str">
        <f>IF(AG85="","",VLOOKUP(AG85,'シフト記号表（勤務時間帯）'!$C$6:$U$35,19,FALSE))</f>
        <v/>
      </c>
      <c r="AH87" s="141" t="str">
        <f>IF(AH85="","",VLOOKUP(AH85,'シフト記号表（勤務時間帯）'!$C$6:$U$35,19,FALSE))</f>
        <v/>
      </c>
      <c r="AI87" s="141" t="str">
        <f>IF(AI85="","",VLOOKUP(AI85,'シフト記号表（勤務時間帯）'!$C$6:$U$35,19,FALSE))</f>
        <v/>
      </c>
      <c r="AJ87" s="141" t="str">
        <f>IF(AJ85="","",VLOOKUP(AJ85,'シフト記号表（勤務時間帯）'!$C$6:$U$35,19,FALSE))</f>
        <v/>
      </c>
      <c r="AK87" s="141" t="str">
        <f>IF(AK85="","",VLOOKUP(AK85,'シフト記号表（勤務時間帯）'!$C$6:$U$35,19,FALSE))</f>
        <v/>
      </c>
      <c r="AL87" s="141" t="str">
        <f>IF(AL85="","",VLOOKUP(AL85,'シフト記号表（勤務時間帯）'!$C$6:$U$35,19,FALSE))</f>
        <v/>
      </c>
      <c r="AM87" s="142" t="str">
        <f>IF(AM85="","",VLOOKUP(AM85,'シフト記号表（勤務時間帯）'!$C$6:$U$35,19,FALSE))</f>
        <v/>
      </c>
      <c r="AN87" s="140" t="str">
        <f>IF(AN85="","",VLOOKUP(AN85,'シフト記号表（勤務時間帯）'!$C$6:$U$35,19,FALSE))</f>
        <v/>
      </c>
      <c r="AO87" s="141" t="str">
        <f>IF(AO85="","",VLOOKUP(AO85,'シフト記号表（勤務時間帯）'!$C$6:$U$35,19,FALSE))</f>
        <v/>
      </c>
      <c r="AP87" s="141" t="str">
        <f>IF(AP85="","",VLOOKUP(AP85,'シフト記号表（勤務時間帯）'!$C$6:$U$35,19,FALSE))</f>
        <v/>
      </c>
      <c r="AQ87" s="141" t="str">
        <f>IF(AQ85="","",VLOOKUP(AQ85,'シフト記号表（勤務時間帯）'!$C$6:$U$35,19,FALSE))</f>
        <v/>
      </c>
      <c r="AR87" s="141" t="str">
        <f>IF(AR85="","",VLOOKUP(AR85,'シフト記号表（勤務時間帯）'!$C$6:$U$35,19,FALSE))</f>
        <v/>
      </c>
      <c r="AS87" s="141" t="str">
        <f>IF(AS85="","",VLOOKUP(AS85,'シフト記号表（勤務時間帯）'!$C$6:$U$35,19,FALSE))</f>
        <v/>
      </c>
      <c r="AT87" s="142" t="str">
        <f>IF(AT85="","",VLOOKUP(AT85,'シフト記号表（勤務時間帯）'!$C$6:$U$35,19,FALSE))</f>
        <v/>
      </c>
      <c r="AU87" s="140" t="str">
        <f>IF(AU85="","",VLOOKUP(AU85,'シフト記号表（勤務時間帯）'!$C$6:$U$35,19,FALSE))</f>
        <v/>
      </c>
      <c r="AV87" s="141" t="str">
        <f>IF(AV85="","",VLOOKUP(AV85,'シフト記号表（勤務時間帯）'!$C$6:$U$35,19,FALSE))</f>
        <v/>
      </c>
      <c r="AW87" s="141" t="str">
        <f>IF(AW85="","",VLOOKUP(AW85,'シフト記号表（勤務時間帯）'!$C$6:$U$35,19,FALSE))</f>
        <v/>
      </c>
      <c r="AX87" s="869">
        <f>IF($BB$3="４週",SUM(S87:AT87),IF($BB$3="暦月",SUM(S87:AW87),""))</f>
        <v>0</v>
      </c>
      <c r="AY87" s="870"/>
      <c r="AZ87" s="871">
        <f>IF($BB$3="４週",AX87/4,IF($BB$3="暦月",'地密通所（100名）'!AX87/('地密通所（100名）'!$BB$8/7),""))</f>
        <v>0</v>
      </c>
      <c r="BA87" s="872"/>
      <c r="BB87" s="914"/>
      <c r="BC87" s="833"/>
      <c r="BD87" s="833"/>
      <c r="BE87" s="833"/>
      <c r="BF87" s="834"/>
    </row>
    <row r="88" spans="2:58" ht="20.25" customHeight="1">
      <c r="B88" s="1036">
        <f>B85+1</f>
        <v>23</v>
      </c>
      <c r="C88" s="900"/>
      <c r="D88" s="901"/>
      <c r="E88" s="902"/>
      <c r="F88" s="143"/>
      <c r="G88" s="819"/>
      <c r="H88" s="822"/>
      <c r="I88" s="823"/>
      <c r="J88" s="823"/>
      <c r="K88" s="824"/>
      <c r="L88" s="826"/>
      <c r="M88" s="827"/>
      <c r="N88" s="827"/>
      <c r="O88" s="828"/>
      <c r="P88" s="835" t="s">
        <v>148</v>
      </c>
      <c r="Q88" s="836"/>
      <c r="R88" s="837"/>
      <c r="S88" s="211"/>
      <c r="T88" s="212"/>
      <c r="U88" s="212"/>
      <c r="V88" s="212"/>
      <c r="W88" s="212"/>
      <c r="X88" s="212"/>
      <c r="Y88" s="213"/>
      <c r="Z88" s="211"/>
      <c r="AA88" s="212"/>
      <c r="AB88" s="212"/>
      <c r="AC88" s="212"/>
      <c r="AD88" s="212"/>
      <c r="AE88" s="212"/>
      <c r="AF88" s="213"/>
      <c r="AG88" s="211"/>
      <c r="AH88" s="212"/>
      <c r="AI88" s="212"/>
      <c r="AJ88" s="212"/>
      <c r="AK88" s="212"/>
      <c r="AL88" s="212"/>
      <c r="AM88" s="213"/>
      <c r="AN88" s="211"/>
      <c r="AO88" s="212"/>
      <c r="AP88" s="212"/>
      <c r="AQ88" s="212"/>
      <c r="AR88" s="212"/>
      <c r="AS88" s="212"/>
      <c r="AT88" s="213"/>
      <c r="AU88" s="211"/>
      <c r="AV88" s="212"/>
      <c r="AW88" s="212"/>
      <c r="AX88" s="1039"/>
      <c r="AY88" s="1040"/>
      <c r="AZ88" s="1041"/>
      <c r="BA88" s="1042"/>
      <c r="BB88" s="854"/>
      <c r="BC88" s="827"/>
      <c r="BD88" s="827"/>
      <c r="BE88" s="827"/>
      <c r="BF88" s="828"/>
    </row>
    <row r="89" spans="2:58" ht="20.25" customHeight="1">
      <c r="B89" s="1036"/>
      <c r="C89" s="903"/>
      <c r="D89" s="904"/>
      <c r="E89" s="905"/>
      <c r="F89" s="135"/>
      <c r="G89" s="820"/>
      <c r="H89" s="825"/>
      <c r="I89" s="823"/>
      <c r="J89" s="823"/>
      <c r="K89" s="824"/>
      <c r="L89" s="829"/>
      <c r="M89" s="830"/>
      <c r="N89" s="830"/>
      <c r="O89" s="831"/>
      <c r="P89" s="859" t="s">
        <v>151</v>
      </c>
      <c r="Q89" s="860"/>
      <c r="R89" s="861"/>
      <c r="S89" s="136" t="str">
        <f>IF(S88="","",VLOOKUP(S88,'シフト記号表（勤務時間帯）'!$C$6:$K$35,9,FALSE))</f>
        <v/>
      </c>
      <c r="T89" s="137" t="str">
        <f>IF(T88="","",VLOOKUP(T88,'シフト記号表（勤務時間帯）'!$C$6:$K$35,9,FALSE))</f>
        <v/>
      </c>
      <c r="U89" s="137" t="str">
        <f>IF(U88="","",VLOOKUP(U88,'シフト記号表（勤務時間帯）'!$C$6:$K$35,9,FALSE))</f>
        <v/>
      </c>
      <c r="V89" s="137" t="str">
        <f>IF(V88="","",VLOOKUP(V88,'シフト記号表（勤務時間帯）'!$C$6:$K$35,9,FALSE))</f>
        <v/>
      </c>
      <c r="W89" s="137" t="str">
        <f>IF(W88="","",VLOOKUP(W88,'シフト記号表（勤務時間帯）'!$C$6:$K$35,9,FALSE))</f>
        <v/>
      </c>
      <c r="X89" s="137" t="str">
        <f>IF(X88="","",VLOOKUP(X88,'シフト記号表（勤務時間帯）'!$C$6:$K$35,9,FALSE))</f>
        <v/>
      </c>
      <c r="Y89" s="138" t="str">
        <f>IF(Y88="","",VLOOKUP(Y88,'シフト記号表（勤務時間帯）'!$C$6:$K$35,9,FALSE))</f>
        <v/>
      </c>
      <c r="Z89" s="136" t="str">
        <f>IF(Z88="","",VLOOKUP(Z88,'シフト記号表（勤務時間帯）'!$C$6:$K$35,9,FALSE))</f>
        <v/>
      </c>
      <c r="AA89" s="137" t="str">
        <f>IF(AA88="","",VLOOKUP(AA88,'シフト記号表（勤務時間帯）'!$C$6:$K$35,9,FALSE))</f>
        <v/>
      </c>
      <c r="AB89" s="137" t="str">
        <f>IF(AB88="","",VLOOKUP(AB88,'シフト記号表（勤務時間帯）'!$C$6:$K$35,9,FALSE))</f>
        <v/>
      </c>
      <c r="AC89" s="137" t="str">
        <f>IF(AC88="","",VLOOKUP(AC88,'シフト記号表（勤務時間帯）'!$C$6:$K$35,9,FALSE))</f>
        <v/>
      </c>
      <c r="AD89" s="137" t="str">
        <f>IF(AD88="","",VLOOKUP(AD88,'シフト記号表（勤務時間帯）'!$C$6:$K$35,9,FALSE))</f>
        <v/>
      </c>
      <c r="AE89" s="137" t="str">
        <f>IF(AE88="","",VLOOKUP(AE88,'シフト記号表（勤務時間帯）'!$C$6:$K$35,9,FALSE))</f>
        <v/>
      </c>
      <c r="AF89" s="138" t="str">
        <f>IF(AF88="","",VLOOKUP(AF88,'シフト記号表（勤務時間帯）'!$C$6:$K$35,9,FALSE))</f>
        <v/>
      </c>
      <c r="AG89" s="136" t="str">
        <f>IF(AG88="","",VLOOKUP(AG88,'シフト記号表（勤務時間帯）'!$C$6:$K$35,9,FALSE))</f>
        <v/>
      </c>
      <c r="AH89" s="137" t="str">
        <f>IF(AH88="","",VLOOKUP(AH88,'シフト記号表（勤務時間帯）'!$C$6:$K$35,9,FALSE))</f>
        <v/>
      </c>
      <c r="AI89" s="137" t="str">
        <f>IF(AI88="","",VLOOKUP(AI88,'シフト記号表（勤務時間帯）'!$C$6:$K$35,9,FALSE))</f>
        <v/>
      </c>
      <c r="AJ89" s="137" t="str">
        <f>IF(AJ88="","",VLOOKUP(AJ88,'シフト記号表（勤務時間帯）'!$C$6:$K$35,9,FALSE))</f>
        <v/>
      </c>
      <c r="AK89" s="137" t="str">
        <f>IF(AK88="","",VLOOKUP(AK88,'シフト記号表（勤務時間帯）'!$C$6:$K$35,9,FALSE))</f>
        <v/>
      </c>
      <c r="AL89" s="137" t="str">
        <f>IF(AL88="","",VLOOKUP(AL88,'シフト記号表（勤務時間帯）'!$C$6:$K$35,9,FALSE))</f>
        <v/>
      </c>
      <c r="AM89" s="138" t="str">
        <f>IF(AM88="","",VLOOKUP(AM88,'シフト記号表（勤務時間帯）'!$C$6:$K$35,9,FALSE))</f>
        <v/>
      </c>
      <c r="AN89" s="136" t="str">
        <f>IF(AN88="","",VLOOKUP(AN88,'シフト記号表（勤務時間帯）'!$C$6:$K$35,9,FALSE))</f>
        <v/>
      </c>
      <c r="AO89" s="137" t="str">
        <f>IF(AO88="","",VLOOKUP(AO88,'シフト記号表（勤務時間帯）'!$C$6:$K$35,9,FALSE))</f>
        <v/>
      </c>
      <c r="AP89" s="137" t="str">
        <f>IF(AP88="","",VLOOKUP(AP88,'シフト記号表（勤務時間帯）'!$C$6:$K$35,9,FALSE))</f>
        <v/>
      </c>
      <c r="AQ89" s="137" t="str">
        <f>IF(AQ88="","",VLOOKUP(AQ88,'シフト記号表（勤務時間帯）'!$C$6:$K$35,9,FALSE))</f>
        <v/>
      </c>
      <c r="AR89" s="137" t="str">
        <f>IF(AR88="","",VLOOKUP(AR88,'シフト記号表（勤務時間帯）'!$C$6:$K$35,9,FALSE))</f>
        <v/>
      </c>
      <c r="AS89" s="137" t="str">
        <f>IF(AS88="","",VLOOKUP(AS88,'シフト記号表（勤務時間帯）'!$C$6:$K$35,9,FALSE))</f>
        <v/>
      </c>
      <c r="AT89" s="138" t="str">
        <f>IF(AT88="","",VLOOKUP(AT88,'シフト記号表（勤務時間帯）'!$C$6:$K$35,9,FALSE))</f>
        <v/>
      </c>
      <c r="AU89" s="136" t="str">
        <f>IF(AU88="","",VLOOKUP(AU88,'シフト記号表（勤務時間帯）'!$C$6:$K$35,9,FALSE))</f>
        <v/>
      </c>
      <c r="AV89" s="137" t="str">
        <f>IF(AV88="","",VLOOKUP(AV88,'シフト記号表（勤務時間帯）'!$C$6:$K$35,9,FALSE))</f>
        <v/>
      </c>
      <c r="AW89" s="137" t="str">
        <f>IF(AW88="","",VLOOKUP(AW88,'シフト記号表（勤務時間帯）'!$C$6:$K$35,9,FALSE))</f>
        <v/>
      </c>
      <c r="AX89" s="862">
        <f>IF($BB$3="４週",SUM(S89:AT89),IF($BB$3="暦月",SUM(S89:AW89),""))</f>
        <v>0</v>
      </c>
      <c r="AY89" s="863"/>
      <c r="AZ89" s="864">
        <f>IF($BB$3="４週",AX89/4,IF($BB$3="暦月",'地密通所（100名）'!AX89/('地密通所（100名）'!$BB$8/7),""))</f>
        <v>0</v>
      </c>
      <c r="BA89" s="865"/>
      <c r="BB89" s="855"/>
      <c r="BC89" s="830"/>
      <c r="BD89" s="830"/>
      <c r="BE89" s="830"/>
      <c r="BF89" s="831"/>
    </row>
    <row r="90" spans="2:58" ht="20.25" customHeight="1">
      <c r="B90" s="1036"/>
      <c r="C90" s="906"/>
      <c r="D90" s="907"/>
      <c r="E90" s="908"/>
      <c r="F90" s="214">
        <f>C88</f>
        <v>0</v>
      </c>
      <c r="G90" s="821"/>
      <c r="H90" s="825"/>
      <c r="I90" s="823"/>
      <c r="J90" s="823"/>
      <c r="K90" s="824"/>
      <c r="L90" s="832"/>
      <c r="M90" s="833"/>
      <c r="N90" s="833"/>
      <c r="O90" s="834"/>
      <c r="P90" s="895" t="s">
        <v>152</v>
      </c>
      <c r="Q90" s="896"/>
      <c r="R90" s="897"/>
      <c r="S90" s="140" t="str">
        <f>IF(S88="","",VLOOKUP(S88,'シフト記号表（勤務時間帯）'!$C$6:$U$35,19,FALSE))</f>
        <v/>
      </c>
      <c r="T90" s="141" t="str">
        <f>IF(T88="","",VLOOKUP(T88,'シフト記号表（勤務時間帯）'!$C$6:$U$35,19,FALSE))</f>
        <v/>
      </c>
      <c r="U90" s="141" t="str">
        <f>IF(U88="","",VLOOKUP(U88,'シフト記号表（勤務時間帯）'!$C$6:$U$35,19,FALSE))</f>
        <v/>
      </c>
      <c r="V90" s="141" t="str">
        <f>IF(V88="","",VLOOKUP(V88,'シフト記号表（勤務時間帯）'!$C$6:$U$35,19,FALSE))</f>
        <v/>
      </c>
      <c r="W90" s="141" t="str">
        <f>IF(W88="","",VLOOKUP(W88,'シフト記号表（勤務時間帯）'!$C$6:$U$35,19,FALSE))</f>
        <v/>
      </c>
      <c r="X90" s="141" t="str">
        <f>IF(X88="","",VLOOKUP(X88,'シフト記号表（勤務時間帯）'!$C$6:$U$35,19,FALSE))</f>
        <v/>
      </c>
      <c r="Y90" s="142" t="str">
        <f>IF(Y88="","",VLOOKUP(Y88,'シフト記号表（勤務時間帯）'!$C$6:$U$35,19,FALSE))</f>
        <v/>
      </c>
      <c r="Z90" s="140" t="str">
        <f>IF(Z88="","",VLOOKUP(Z88,'シフト記号表（勤務時間帯）'!$C$6:$U$35,19,FALSE))</f>
        <v/>
      </c>
      <c r="AA90" s="141" t="str">
        <f>IF(AA88="","",VLOOKUP(AA88,'シフト記号表（勤務時間帯）'!$C$6:$U$35,19,FALSE))</f>
        <v/>
      </c>
      <c r="AB90" s="141" t="str">
        <f>IF(AB88="","",VLOOKUP(AB88,'シフト記号表（勤務時間帯）'!$C$6:$U$35,19,FALSE))</f>
        <v/>
      </c>
      <c r="AC90" s="141" t="str">
        <f>IF(AC88="","",VLOOKUP(AC88,'シフト記号表（勤務時間帯）'!$C$6:$U$35,19,FALSE))</f>
        <v/>
      </c>
      <c r="AD90" s="141" t="str">
        <f>IF(AD88="","",VLOOKUP(AD88,'シフト記号表（勤務時間帯）'!$C$6:$U$35,19,FALSE))</f>
        <v/>
      </c>
      <c r="AE90" s="141" t="str">
        <f>IF(AE88="","",VLOOKUP(AE88,'シフト記号表（勤務時間帯）'!$C$6:$U$35,19,FALSE))</f>
        <v/>
      </c>
      <c r="AF90" s="142" t="str">
        <f>IF(AF88="","",VLOOKUP(AF88,'シフト記号表（勤務時間帯）'!$C$6:$U$35,19,FALSE))</f>
        <v/>
      </c>
      <c r="AG90" s="140" t="str">
        <f>IF(AG88="","",VLOOKUP(AG88,'シフト記号表（勤務時間帯）'!$C$6:$U$35,19,FALSE))</f>
        <v/>
      </c>
      <c r="AH90" s="141" t="str">
        <f>IF(AH88="","",VLOOKUP(AH88,'シフト記号表（勤務時間帯）'!$C$6:$U$35,19,FALSE))</f>
        <v/>
      </c>
      <c r="AI90" s="141" t="str">
        <f>IF(AI88="","",VLOOKUP(AI88,'シフト記号表（勤務時間帯）'!$C$6:$U$35,19,FALSE))</f>
        <v/>
      </c>
      <c r="AJ90" s="141" t="str">
        <f>IF(AJ88="","",VLOOKUP(AJ88,'シフト記号表（勤務時間帯）'!$C$6:$U$35,19,FALSE))</f>
        <v/>
      </c>
      <c r="AK90" s="141" t="str">
        <f>IF(AK88="","",VLOOKUP(AK88,'シフト記号表（勤務時間帯）'!$C$6:$U$35,19,FALSE))</f>
        <v/>
      </c>
      <c r="AL90" s="141" t="str">
        <f>IF(AL88="","",VLOOKUP(AL88,'シフト記号表（勤務時間帯）'!$C$6:$U$35,19,FALSE))</f>
        <v/>
      </c>
      <c r="AM90" s="142" t="str">
        <f>IF(AM88="","",VLOOKUP(AM88,'シフト記号表（勤務時間帯）'!$C$6:$U$35,19,FALSE))</f>
        <v/>
      </c>
      <c r="AN90" s="140" t="str">
        <f>IF(AN88="","",VLOOKUP(AN88,'シフト記号表（勤務時間帯）'!$C$6:$U$35,19,FALSE))</f>
        <v/>
      </c>
      <c r="AO90" s="141" t="str">
        <f>IF(AO88="","",VLOOKUP(AO88,'シフト記号表（勤務時間帯）'!$C$6:$U$35,19,FALSE))</f>
        <v/>
      </c>
      <c r="AP90" s="141" t="str">
        <f>IF(AP88="","",VLOOKUP(AP88,'シフト記号表（勤務時間帯）'!$C$6:$U$35,19,FALSE))</f>
        <v/>
      </c>
      <c r="AQ90" s="141" t="str">
        <f>IF(AQ88="","",VLOOKUP(AQ88,'シフト記号表（勤務時間帯）'!$C$6:$U$35,19,FALSE))</f>
        <v/>
      </c>
      <c r="AR90" s="141" t="str">
        <f>IF(AR88="","",VLOOKUP(AR88,'シフト記号表（勤務時間帯）'!$C$6:$U$35,19,FALSE))</f>
        <v/>
      </c>
      <c r="AS90" s="141" t="str">
        <f>IF(AS88="","",VLOOKUP(AS88,'シフト記号表（勤務時間帯）'!$C$6:$U$35,19,FALSE))</f>
        <v/>
      </c>
      <c r="AT90" s="142" t="str">
        <f>IF(AT88="","",VLOOKUP(AT88,'シフト記号表（勤務時間帯）'!$C$6:$U$35,19,FALSE))</f>
        <v/>
      </c>
      <c r="AU90" s="140" t="str">
        <f>IF(AU88="","",VLOOKUP(AU88,'シフト記号表（勤務時間帯）'!$C$6:$U$35,19,FALSE))</f>
        <v/>
      </c>
      <c r="AV90" s="141" t="str">
        <f>IF(AV88="","",VLOOKUP(AV88,'シフト記号表（勤務時間帯）'!$C$6:$U$35,19,FALSE))</f>
        <v/>
      </c>
      <c r="AW90" s="141" t="str">
        <f>IF(AW88="","",VLOOKUP(AW88,'シフト記号表（勤務時間帯）'!$C$6:$U$35,19,FALSE))</f>
        <v/>
      </c>
      <c r="AX90" s="869">
        <f>IF($BB$3="４週",SUM(S90:AT90),IF($BB$3="暦月",SUM(S90:AW90),""))</f>
        <v>0</v>
      </c>
      <c r="AY90" s="870"/>
      <c r="AZ90" s="871">
        <f>IF($BB$3="４週",AX90/4,IF($BB$3="暦月",'地密通所（100名）'!AX90/('地密通所（100名）'!$BB$8/7),""))</f>
        <v>0</v>
      </c>
      <c r="BA90" s="872"/>
      <c r="BB90" s="914"/>
      <c r="BC90" s="833"/>
      <c r="BD90" s="833"/>
      <c r="BE90" s="833"/>
      <c r="BF90" s="834"/>
    </row>
    <row r="91" spans="2:58" ht="20.25" customHeight="1">
      <c r="B91" s="1036">
        <f>B88+1</f>
        <v>24</v>
      </c>
      <c r="C91" s="900"/>
      <c r="D91" s="901"/>
      <c r="E91" s="902"/>
      <c r="F91" s="143"/>
      <c r="G91" s="819"/>
      <c r="H91" s="822"/>
      <c r="I91" s="823"/>
      <c r="J91" s="823"/>
      <c r="K91" s="824"/>
      <c r="L91" s="826"/>
      <c r="M91" s="827"/>
      <c r="N91" s="827"/>
      <c r="O91" s="828"/>
      <c r="P91" s="835" t="s">
        <v>148</v>
      </c>
      <c r="Q91" s="836"/>
      <c r="R91" s="837"/>
      <c r="S91" s="211"/>
      <c r="T91" s="212"/>
      <c r="U91" s="212"/>
      <c r="V91" s="212"/>
      <c r="W91" s="212"/>
      <c r="X91" s="212"/>
      <c r="Y91" s="213"/>
      <c r="Z91" s="211"/>
      <c r="AA91" s="212"/>
      <c r="AB91" s="212"/>
      <c r="AC91" s="212"/>
      <c r="AD91" s="212"/>
      <c r="AE91" s="212"/>
      <c r="AF91" s="213"/>
      <c r="AG91" s="211"/>
      <c r="AH91" s="212"/>
      <c r="AI91" s="212"/>
      <c r="AJ91" s="212"/>
      <c r="AK91" s="212"/>
      <c r="AL91" s="212"/>
      <c r="AM91" s="213"/>
      <c r="AN91" s="211"/>
      <c r="AO91" s="212"/>
      <c r="AP91" s="212"/>
      <c r="AQ91" s="212"/>
      <c r="AR91" s="212"/>
      <c r="AS91" s="212"/>
      <c r="AT91" s="213"/>
      <c r="AU91" s="211"/>
      <c r="AV91" s="212"/>
      <c r="AW91" s="212"/>
      <c r="AX91" s="1039"/>
      <c r="AY91" s="1040"/>
      <c r="AZ91" s="1041"/>
      <c r="BA91" s="1042"/>
      <c r="BB91" s="854"/>
      <c r="BC91" s="827"/>
      <c r="BD91" s="827"/>
      <c r="BE91" s="827"/>
      <c r="BF91" s="828"/>
    </row>
    <row r="92" spans="2:58" ht="20.25" customHeight="1">
      <c r="B92" s="1036"/>
      <c r="C92" s="903"/>
      <c r="D92" s="904"/>
      <c r="E92" s="905"/>
      <c r="F92" s="135"/>
      <c r="G92" s="820"/>
      <c r="H92" s="825"/>
      <c r="I92" s="823"/>
      <c r="J92" s="823"/>
      <c r="K92" s="824"/>
      <c r="L92" s="829"/>
      <c r="M92" s="830"/>
      <c r="N92" s="830"/>
      <c r="O92" s="831"/>
      <c r="P92" s="859" t="s">
        <v>151</v>
      </c>
      <c r="Q92" s="860"/>
      <c r="R92" s="861"/>
      <c r="S92" s="136" t="str">
        <f>IF(S91="","",VLOOKUP(S91,'シフト記号表（勤務時間帯）'!$C$6:$K$35,9,FALSE))</f>
        <v/>
      </c>
      <c r="T92" s="137" t="str">
        <f>IF(T91="","",VLOOKUP(T91,'シフト記号表（勤務時間帯）'!$C$6:$K$35,9,FALSE))</f>
        <v/>
      </c>
      <c r="U92" s="137" t="str">
        <f>IF(U91="","",VLOOKUP(U91,'シフト記号表（勤務時間帯）'!$C$6:$K$35,9,FALSE))</f>
        <v/>
      </c>
      <c r="V92" s="137" t="str">
        <f>IF(V91="","",VLOOKUP(V91,'シフト記号表（勤務時間帯）'!$C$6:$K$35,9,FALSE))</f>
        <v/>
      </c>
      <c r="W92" s="137" t="str">
        <f>IF(W91="","",VLOOKUP(W91,'シフト記号表（勤務時間帯）'!$C$6:$K$35,9,FALSE))</f>
        <v/>
      </c>
      <c r="X92" s="137" t="str">
        <f>IF(X91="","",VLOOKUP(X91,'シフト記号表（勤務時間帯）'!$C$6:$K$35,9,FALSE))</f>
        <v/>
      </c>
      <c r="Y92" s="138" t="str">
        <f>IF(Y91="","",VLOOKUP(Y91,'シフト記号表（勤務時間帯）'!$C$6:$K$35,9,FALSE))</f>
        <v/>
      </c>
      <c r="Z92" s="136" t="str">
        <f>IF(Z91="","",VLOOKUP(Z91,'シフト記号表（勤務時間帯）'!$C$6:$K$35,9,FALSE))</f>
        <v/>
      </c>
      <c r="AA92" s="137" t="str">
        <f>IF(AA91="","",VLOOKUP(AA91,'シフト記号表（勤務時間帯）'!$C$6:$K$35,9,FALSE))</f>
        <v/>
      </c>
      <c r="AB92" s="137" t="str">
        <f>IF(AB91="","",VLOOKUP(AB91,'シフト記号表（勤務時間帯）'!$C$6:$K$35,9,FALSE))</f>
        <v/>
      </c>
      <c r="AC92" s="137" t="str">
        <f>IF(AC91="","",VLOOKUP(AC91,'シフト記号表（勤務時間帯）'!$C$6:$K$35,9,FALSE))</f>
        <v/>
      </c>
      <c r="AD92" s="137" t="str">
        <f>IF(AD91="","",VLOOKUP(AD91,'シフト記号表（勤務時間帯）'!$C$6:$K$35,9,FALSE))</f>
        <v/>
      </c>
      <c r="AE92" s="137" t="str">
        <f>IF(AE91="","",VLOOKUP(AE91,'シフト記号表（勤務時間帯）'!$C$6:$K$35,9,FALSE))</f>
        <v/>
      </c>
      <c r="AF92" s="138" t="str">
        <f>IF(AF91="","",VLOOKUP(AF91,'シフト記号表（勤務時間帯）'!$C$6:$K$35,9,FALSE))</f>
        <v/>
      </c>
      <c r="AG92" s="136" t="str">
        <f>IF(AG91="","",VLOOKUP(AG91,'シフト記号表（勤務時間帯）'!$C$6:$K$35,9,FALSE))</f>
        <v/>
      </c>
      <c r="AH92" s="137" t="str">
        <f>IF(AH91="","",VLOOKUP(AH91,'シフト記号表（勤務時間帯）'!$C$6:$K$35,9,FALSE))</f>
        <v/>
      </c>
      <c r="AI92" s="137" t="str">
        <f>IF(AI91="","",VLOOKUP(AI91,'シフト記号表（勤務時間帯）'!$C$6:$K$35,9,FALSE))</f>
        <v/>
      </c>
      <c r="AJ92" s="137" t="str">
        <f>IF(AJ91="","",VLOOKUP(AJ91,'シフト記号表（勤務時間帯）'!$C$6:$K$35,9,FALSE))</f>
        <v/>
      </c>
      <c r="AK92" s="137" t="str">
        <f>IF(AK91="","",VLOOKUP(AK91,'シフト記号表（勤務時間帯）'!$C$6:$K$35,9,FALSE))</f>
        <v/>
      </c>
      <c r="AL92" s="137" t="str">
        <f>IF(AL91="","",VLOOKUP(AL91,'シフト記号表（勤務時間帯）'!$C$6:$K$35,9,FALSE))</f>
        <v/>
      </c>
      <c r="AM92" s="138" t="str">
        <f>IF(AM91="","",VLOOKUP(AM91,'シフト記号表（勤務時間帯）'!$C$6:$K$35,9,FALSE))</f>
        <v/>
      </c>
      <c r="AN92" s="136" t="str">
        <f>IF(AN91="","",VLOOKUP(AN91,'シフト記号表（勤務時間帯）'!$C$6:$K$35,9,FALSE))</f>
        <v/>
      </c>
      <c r="AO92" s="137" t="str">
        <f>IF(AO91="","",VLOOKUP(AO91,'シフト記号表（勤務時間帯）'!$C$6:$K$35,9,FALSE))</f>
        <v/>
      </c>
      <c r="AP92" s="137" t="str">
        <f>IF(AP91="","",VLOOKUP(AP91,'シフト記号表（勤務時間帯）'!$C$6:$K$35,9,FALSE))</f>
        <v/>
      </c>
      <c r="AQ92" s="137" t="str">
        <f>IF(AQ91="","",VLOOKUP(AQ91,'シフト記号表（勤務時間帯）'!$C$6:$K$35,9,FALSE))</f>
        <v/>
      </c>
      <c r="AR92" s="137" t="str">
        <f>IF(AR91="","",VLOOKUP(AR91,'シフト記号表（勤務時間帯）'!$C$6:$K$35,9,FALSE))</f>
        <v/>
      </c>
      <c r="AS92" s="137" t="str">
        <f>IF(AS91="","",VLOOKUP(AS91,'シフト記号表（勤務時間帯）'!$C$6:$K$35,9,FALSE))</f>
        <v/>
      </c>
      <c r="AT92" s="138" t="str">
        <f>IF(AT91="","",VLOOKUP(AT91,'シフト記号表（勤務時間帯）'!$C$6:$K$35,9,FALSE))</f>
        <v/>
      </c>
      <c r="AU92" s="136" t="str">
        <f>IF(AU91="","",VLOOKUP(AU91,'シフト記号表（勤務時間帯）'!$C$6:$K$35,9,FALSE))</f>
        <v/>
      </c>
      <c r="AV92" s="137" t="str">
        <f>IF(AV91="","",VLOOKUP(AV91,'シフト記号表（勤務時間帯）'!$C$6:$K$35,9,FALSE))</f>
        <v/>
      </c>
      <c r="AW92" s="137" t="str">
        <f>IF(AW91="","",VLOOKUP(AW91,'シフト記号表（勤務時間帯）'!$C$6:$K$35,9,FALSE))</f>
        <v/>
      </c>
      <c r="AX92" s="862">
        <f>IF($BB$3="４週",SUM(S92:AT92),IF($BB$3="暦月",SUM(S92:AW92),""))</f>
        <v>0</v>
      </c>
      <c r="AY92" s="863"/>
      <c r="AZ92" s="864">
        <f>IF($BB$3="４週",AX92/4,IF($BB$3="暦月",'地密通所（100名）'!AX92/('地密通所（100名）'!$BB$8/7),""))</f>
        <v>0</v>
      </c>
      <c r="BA92" s="865"/>
      <c r="BB92" s="855"/>
      <c r="BC92" s="830"/>
      <c r="BD92" s="830"/>
      <c r="BE92" s="830"/>
      <c r="BF92" s="831"/>
    </row>
    <row r="93" spans="2:58" ht="20.25" customHeight="1">
      <c r="B93" s="1036"/>
      <c r="C93" s="906"/>
      <c r="D93" s="907"/>
      <c r="E93" s="908"/>
      <c r="F93" s="214">
        <f>C91</f>
        <v>0</v>
      </c>
      <c r="G93" s="821"/>
      <c r="H93" s="825"/>
      <c r="I93" s="823"/>
      <c r="J93" s="823"/>
      <c r="K93" s="824"/>
      <c r="L93" s="832"/>
      <c r="M93" s="833"/>
      <c r="N93" s="833"/>
      <c r="O93" s="834"/>
      <c r="P93" s="895" t="s">
        <v>152</v>
      </c>
      <c r="Q93" s="896"/>
      <c r="R93" s="897"/>
      <c r="S93" s="140" t="str">
        <f>IF(S91="","",VLOOKUP(S91,'シフト記号表（勤務時間帯）'!$C$6:$U$35,19,FALSE))</f>
        <v/>
      </c>
      <c r="T93" s="141" t="str">
        <f>IF(T91="","",VLOOKUP(T91,'シフト記号表（勤務時間帯）'!$C$6:$U$35,19,FALSE))</f>
        <v/>
      </c>
      <c r="U93" s="141" t="str">
        <f>IF(U91="","",VLOOKUP(U91,'シフト記号表（勤務時間帯）'!$C$6:$U$35,19,FALSE))</f>
        <v/>
      </c>
      <c r="V93" s="141" t="str">
        <f>IF(V91="","",VLOOKUP(V91,'シフト記号表（勤務時間帯）'!$C$6:$U$35,19,FALSE))</f>
        <v/>
      </c>
      <c r="W93" s="141" t="str">
        <f>IF(W91="","",VLOOKUP(W91,'シフト記号表（勤務時間帯）'!$C$6:$U$35,19,FALSE))</f>
        <v/>
      </c>
      <c r="X93" s="141" t="str">
        <f>IF(X91="","",VLOOKUP(X91,'シフト記号表（勤務時間帯）'!$C$6:$U$35,19,FALSE))</f>
        <v/>
      </c>
      <c r="Y93" s="142" t="str">
        <f>IF(Y91="","",VLOOKUP(Y91,'シフト記号表（勤務時間帯）'!$C$6:$U$35,19,FALSE))</f>
        <v/>
      </c>
      <c r="Z93" s="140" t="str">
        <f>IF(Z91="","",VLOOKUP(Z91,'シフト記号表（勤務時間帯）'!$C$6:$U$35,19,FALSE))</f>
        <v/>
      </c>
      <c r="AA93" s="141" t="str">
        <f>IF(AA91="","",VLOOKUP(AA91,'シフト記号表（勤務時間帯）'!$C$6:$U$35,19,FALSE))</f>
        <v/>
      </c>
      <c r="AB93" s="141" t="str">
        <f>IF(AB91="","",VLOOKUP(AB91,'シフト記号表（勤務時間帯）'!$C$6:$U$35,19,FALSE))</f>
        <v/>
      </c>
      <c r="AC93" s="141" t="str">
        <f>IF(AC91="","",VLOOKUP(AC91,'シフト記号表（勤務時間帯）'!$C$6:$U$35,19,FALSE))</f>
        <v/>
      </c>
      <c r="AD93" s="141" t="str">
        <f>IF(AD91="","",VLOOKUP(AD91,'シフト記号表（勤務時間帯）'!$C$6:$U$35,19,FALSE))</f>
        <v/>
      </c>
      <c r="AE93" s="141" t="str">
        <f>IF(AE91="","",VLOOKUP(AE91,'シフト記号表（勤務時間帯）'!$C$6:$U$35,19,FALSE))</f>
        <v/>
      </c>
      <c r="AF93" s="142" t="str">
        <f>IF(AF91="","",VLOOKUP(AF91,'シフト記号表（勤務時間帯）'!$C$6:$U$35,19,FALSE))</f>
        <v/>
      </c>
      <c r="AG93" s="140" t="str">
        <f>IF(AG91="","",VLOOKUP(AG91,'シフト記号表（勤務時間帯）'!$C$6:$U$35,19,FALSE))</f>
        <v/>
      </c>
      <c r="AH93" s="141" t="str">
        <f>IF(AH91="","",VLOOKUP(AH91,'シフト記号表（勤務時間帯）'!$C$6:$U$35,19,FALSE))</f>
        <v/>
      </c>
      <c r="AI93" s="141" t="str">
        <f>IF(AI91="","",VLOOKUP(AI91,'シフト記号表（勤務時間帯）'!$C$6:$U$35,19,FALSE))</f>
        <v/>
      </c>
      <c r="AJ93" s="141" t="str">
        <f>IF(AJ91="","",VLOOKUP(AJ91,'シフト記号表（勤務時間帯）'!$C$6:$U$35,19,FALSE))</f>
        <v/>
      </c>
      <c r="AK93" s="141" t="str">
        <f>IF(AK91="","",VLOOKUP(AK91,'シフト記号表（勤務時間帯）'!$C$6:$U$35,19,FALSE))</f>
        <v/>
      </c>
      <c r="AL93" s="141" t="str">
        <f>IF(AL91="","",VLOOKUP(AL91,'シフト記号表（勤務時間帯）'!$C$6:$U$35,19,FALSE))</f>
        <v/>
      </c>
      <c r="AM93" s="142" t="str">
        <f>IF(AM91="","",VLOOKUP(AM91,'シフト記号表（勤務時間帯）'!$C$6:$U$35,19,FALSE))</f>
        <v/>
      </c>
      <c r="AN93" s="140" t="str">
        <f>IF(AN91="","",VLOOKUP(AN91,'シフト記号表（勤務時間帯）'!$C$6:$U$35,19,FALSE))</f>
        <v/>
      </c>
      <c r="AO93" s="141" t="str">
        <f>IF(AO91="","",VLOOKUP(AO91,'シフト記号表（勤務時間帯）'!$C$6:$U$35,19,FALSE))</f>
        <v/>
      </c>
      <c r="AP93" s="141" t="str">
        <f>IF(AP91="","",VLOOKUP(AP91,'シフト記号表（勤務時間帯）'!$C$6:$U$35,19,FALSE))</f>
        <v/>
      </c>
      <c r="AQ93" s="141" t="str">
        <f>IF(AQ91="","",VLOOKUP(AQ91,'シフト記号表（勤務時間帯）'!$C$6:$U$35,19,FALSE))</f>
        <v/>
      </c>
      <c r="AR93" s="141" t="str">
        <f>IF(AR91="","",VLOOKUP(AR91,'シフト記号表（勤務時間帯）'!$C$6:$U$35,19,FALSE))</f>
        <v/>
      </c>
      <c r="AS93" s="141" t="str">
        <f>IF(AS91="","",VLOOKUP(AS91,'シフト記号表（勤務時間帯）'!$C$6:$U$35,19,FALSE))</f>
        <v/>
      </c>
      <c r="AT93" s="142" t="str">
        <f>IF(AT91="","",VLOOKUP(AT91,'シフト記号表（勤務時間帯）'!$C$6:$U$35,19,FALSE))</f>
        <v/>
      </c>
      <c r="AU93" s="140" t="str">
        <f>IF(AU91="","",VLOOKUP(AU91,'シフト記号表（勤務時間帯）'!$C$6:$U$35,19,FALSE))</f>
        <v/>
      </c>
      <c r="AV93" s="141" t="str">
        <f>IF(AV91="","",VLOOKUP(AV91,'シフト記号表（勤務時間帯）'!$C$6:$U$35,19,FALSE))</f>
        <v/>
      </c>
      <c r="AW93" s="141" t="str">
        <f>IF(AW91="","",VLOOKUP(AW91,'シフト記号表（勤務時間帯）'!$C$6:$U$35,19,FALSE))</f>
        <v/>
      </c>
      <c r="AX93" s="869">
        <f>IF($BB$3="４週",SUM(S93:AT93),IF($BB$3="暦月",SUM(S93:AW93),""))</f>
        <v>0</v>
      </c>
      <c r="AY93" s="870"/>
      <c r="AZ93" s="871">
        <f>IF($BB$3="４週",AX93/4,IF($BB$3="暦月",'地密通所（100名）'!AX93/('地密通所（100名）'!$BB$8/7),""))</f>
        <v>0</v>
      </c>
      <c r="BA93" s="872"/>
      <c r="BB93" s="914"/>
      <c r="BC93" s="833"/>
      <c r="BD93" s="833"/>
      <c r="BE93" s="833"/>
      <c r="BF93" s="834"/>
    </row>
    <row r="94" spans="2:58" ht="20.25" customHeight="1">
      <c r="B94" s="1036">
        <f>B91+1</f>
        <v>25</v>
      </c>
      <c r="C94" s="900"/>
      <c r="D94" s="901"/>
      <c r="E94" s="902"/>
      <c r="F94" s="143"/>
      <c r="G94" s="819"/>
      <c r="H94" s="822"/>
      <c r="I94" s="823"/>
      <c r="J94" s="823"/>
      <c r="K94" s="824"/>
      <c r="L94" s="826"/>
      <c r="M94" s="827"/>
      <c r="N94" s="827"/>
      <c r="O94" s="828"/>
      <c r="P94" s="835" t="s">
        <v>148</v>
      </c>
      <c r="Q94" s="836"/>
      <c r="R94" s="837"/>
      <c r="S94" s="211"/>
      <c r="T94" s="212"/>
      <c r="U94" s="212"/>
      <c r="V94" s="212"/>
      <c r="W94" s="212"/>
      <c r="X94" s="212"/>
      <c r="Y94" s="213"/>
      <c r="Z94" s="211"/>
      <c r="AA94" s="212"/>
      <c r="AB94" s="212"/>
      <c r="AC94" s="212"/>
      <c r="AD94" s="212"/>
      <c r="AE94" s="212"/>
      <c r="AF94" s="213"/>
      <c r="AG94" s="211"/>
      <c r="AH94" s="212"/>
      <c r="AI94" s="212"/>
      <c r="AJ94" s="212"/>
      <c r="AK94" s="212"/>
      <c r="AL94" s="212"/>
      <c r="AM94" s="213"/>
      <c r="AN94" s="211"/>
      <c r="AO94" s="212"/>
      <c r="AP94" s="212"/>
      <c r="AQ94" s="212"/>
      <c r="AR94" s="212"/>
      <c r="AS94" s="212"/>
      <c r="AT94" s="213"/>
      <c r="AU94" s="211"/>
      <c r="AV94" s="212"/>
      <c r="AW94" s="212"/>
      <c r="AX94" s="1039"/>
      <c r="AY94" s="1040"/>
      <c r="AZ94" s="1041"/>
      <c r="BA94" s="1042"/>
      <c r="BB94" s="854"/>
      <c r="BC94" s="827"/>
      <c r="BD94" s="827"/>
      <c r="BE94" s="827"/>
      <c r="BF94" s="828"/>
    </row>
    <row r="95" spans="2:58" ht="20.25" customHeight="1">
      <c r="B95" s="1036"/>
      <c r="C95" s="903"/>
      <c r="D95" s="904"/>
      <c r="E95" s="905"/>
      <c r="F95" s="135"/>
      <c r="G95" s="820"/>
      <c r="H95" s="825"/>
      <c r="I95" s="823"/>
      <c r="J95" s="823"/>
      <c r="K95" s="824"/>
      <c r="L95" s="829"/>
      <c r="M95" s="830"/>
      <c r="N95" s="830"/>
      <c r="O95" s="831"/>
      <c r="P95" s="859" t="s">
        <v>151</v>
      </c>
      <c r="Q95" s="860"/>
      <c r="R95" s="861"/>
      <c r="S95" s="136" t="str">
        <f>IF(S94="","",VLOOKUP(S94,'シフト記号表（勤務時間帯）'!$C$6:$K$35,9,FALSE))</f>
        <v/>
      </c>
      <c r="T95" s="137" t="str">
        <f>IF(T94="","",VLOOKUP(T94,'シフト記号表（勤務時間帯）'!$C$6:$K$35,9,FALSE))</f>
        <v/>
      </c>
      <c r="U95" s="137" t="str">
        <f>IF(U94="","",VLOOKUP(U94,'シフト記号表（勤務時間帯）'!$C$6:$K$35,9,FALSE))</f>
        <v/>
      </c>
      <c r="V95" s="137" t="str">
        <f>IF(V94="","",VLOOKUP(V94,'シフト記号表（勤務時間帯）'!$C$6:$K$35,9,FALSE))</f>
        <v/>
      </c>
      <c r="W95" s="137" t="str">
        <f>IF(W94="","",VLOOKUP(W94,'シフト記号表（勤務時間帯）'!$C$6:$K$35,9,FALSE))</f>
        <v/>
      </c>
      <c r="X95" s="137" t="str">
        <f>IF(X94="","",VLOOKUP(X94,'シフト記号表（勤務時間帯）'!$C$6:$K$35,9,FALSE))</f>
        <v/>
      </c>
      <c r="Y95" s="138" t="str">
        <f>IF(Y94="","",VLOOKUP(Y94,'シフト記号表（勤務時間帯）'!$C$6:$K$35,9,FALSE))</f>
        <v/>
      </c>
      <c r="Z95" s="136" t="str">
        <f>IF(Z94="","",VLOOKUP(Z94,'シフト記号表（勤務時間帯）'!$C$6:$K$35,9,FALSE))</f>
        <v/>
      </c>
      <c r="AA95" s="137" t="str">
        <f>IF(AA94="","",VLOOKUP(AA94,'シフト記号表（勤務時間帯）'!$C$6:$K$35,9,FALSE))</f>
        <v/>
      </c>
      <c r="AB95" s="137" t="str">
        <f>IF(AB94="","",VLOOKUP(AB94,'シフト記号表（勤務時間帯）'!$C$6:$K$35,9,FALSE))</f>
        <v/>
      </c>
      <c r="AC95" s="137" t="str">
        <f>IF(AC94="","",VLOOKUP(AC94,'シフト記号表（勤務時間帯）'!$C$6:$K$35,9,FALSE))</f>
        <v/>
      </c>
      <c r="AD95" s="137" t="str">
        <f>IF(AD94="","",VLOOKUP(AD94,'シフト記号表（勤務時間帯）'!$C$6:$K$35,9,FALSE))</f>
        <v/>
      </c>
      <c r="AE95" s="137" t="str">
        <f>IF(AE94="","",VLOOKUP(AE94,'シフト記号表（勤務時間帯）'!$C$6:$K$35,9,FALSE))</f>
        <v/>
      </c>
      <c r="AF95" s="138" t="str">
        <f>IF(AF94="","",VLOOKUP(AF94,'シフト記号表（勤務時間帯）'!$C$6:$K$35,9,FALSE))</f>
        <v/>
      </c>
      <c r="AG95" s="136" t="str">
        <f>IF(AG94="","",VLOOKUP(AG94,'シフト記号表（勤務時間帯）'!$C$6:$K$35,9,FALSE))</f>
        <v/>
      </c>
      <c r="AH95" s="137" t="str">
        <f>IF(AH94="","",VLOOKUP(AH94,'シフト記号表（勤務時間帯）'!$C$6:$K$35,9,FALSE))</f>
        <v/>
      </c>
      <c r="AI95" s="137" t="str">
        <f>IF(AI94="","",VLOOKUP(AI94,'シフト記号表（勤務時間帯）'!$C$6:$K$35,9,FALSE))</f>
        <v/>
      </c>
      <c r="AJ95" s="137" t="str">
        <f>IF(AJ94="","",VLOOKUP(AJ94,'シフト記号表（勤務時間帯）'!$C$6:$K$35,9,FALSE))</f>
        <v/>
      </c>
      <c r="AK95" s="137" t="str">
        <f>IF(AK94="","",VLOOKUP(AK94,'シフト記号表（勤務時間帯）'!$C$6:$K$35,9,FALSE))</f>
        <v/>
      </c>
      <c r="AL95" s="137" t="str">
        <f>IF(AL94="","",VLOOKUP(AL94,'シフト記号表（勤務時間帯）'!$C$6:$K$35,9,FALSE))</f>
        <v/>
      </c>
      <c r="AM95" s="138" t="str">
        <f>IF(AM94="","",VLOOKUP(AM94,'シフト記号表（勤務時間帯）'!$C$6:$K$35,9,FALSE))</f>
        <v/>
      </c>
      <c r="AN95" s="136" t="str">
        <f>IF(AN94="","",VLOOKUP(AN94,'シフト記号表（勤務時間帯）'!$C$6:$K$35,9,FALSE))</f>
        <v/>
      </c>
      <c r="AO95" s="137" t="str">
        <f>IF(AO94="","",VLOOKUP(AO94,'シフト記号表（勤務時間帯）'!$C$6:$K$35,9,FALSE))</f>
        <v/>
      </c>
      <c r="AP95" s="137" t="str">
        <f>IF(AP94="","",VLOOKUP(AP94,'シフト記号表（勤務時間帯）'!$C$6:$K$35,9,FALSE))</f>
        <v/>
      </c>
      <c r="AQ95" s="137" t="str">
        <f>IF(AQ94="","",VLOOKUP(AQ94,'シフト記号表（勤務時間帯）'!$C$6:$K$35,9,FALSE))</f>
        <v/>
      </c>
      <c r="AR95" s="137" t="str">
        <f>IF(AR94="","",VLOOKUP(AR94,'シフト記号表（勤務時間帯）'!$C$6:$K$35,9,FALSE))</f>
        <v/>
      </c>
      <c r="AS95" s="137" t="str">
        <f>IF(AS94="","",VLOOKUP(AS94,'シフト記号表（勤務時間帯）'!$C$6:$K$35,9,FALSE))</f>
        <v/>
      </c>
      <c r="AT95" s="138" t="str">
        <f>IF(AT94="","",VLOOKUP(AT94,'シフト記号表（勤務時間帯）'!$C$6:$K$35,9,FALSE))</f>
        <v/>
      </c>
      <c r="AU95" s="136" t="str">
        <f>IF(AU94="","",VLOOKUP(AU94,'シフト記号表（勤務時間帯）'!$C$6:$K$35,9,FALSE))</f>
        <v/>
      </c>
      <c r="AV95" s="137" t="str">
        <f>IF(AV94="","",VLOOKUP(AV94,'シフト記号表（勤務時間帯）'!$C$6:$K$35,9,FALSE))</f>
        <v/>
      </c>
      <c r="AW95" s="137" t="str">
        <f>IF(AW94="","",VLOOKUP(AW94,'シフト記号表（勤務時間帯）'!$C$6:$K$35,9,FALSE))</f>
        <v/>
      </c>
      <c r="AX95" s="862">
        <f>IF($BB$3="４週",SUM(S95:AT95),IF($BB$3="暦月",SUM(S95:AW95),""))</f>
        <v>0</v>
      </c>
      <c r="AY95" s="863"/>
      <c r="AZ95" s="864">
        <f>IF($BB$3="４週",AX95/4,IF($BB$3="暦月",'地密通所（100名）'!AX95/('地密通所（100名）'!$BB$8/7),""))</f>
        <v>0</v>
      </c>
      <c r="BA95" s="865"/>
      <c r="BB95" s="855"/>
      <c r="BC95" s="830"/>
      <c r="BD95" s="830"/>
      <c r="BE95" s="830"/>
      <c r="BF95" s="831"/>
    </row>
    <row r="96" spans="2:58" ht="20.25" customHeight="1">
      <c r="B96" s="1036"/>
      <c r="C96" s="906"/>
      <c r="D96" s="907"/>
      <c r="E96" s="908"/>
      <c r="F96" s="214">
        <f>C94</f>
        <v>0</v>
      </c>
      <c r="G96" s="821"/>
      <c r="H96" s="825"/>
      <c r="I96" s="823"/>
      <c r="J96" s="823"/>
      <c r="K96" s="824"/>
      <c r="L96" s="832"/>
      <c r="M96" s="833"/>
      <c r="N96" s="833"/>
      <c r="O96" s="834"/>
      <c r="P96" s="895" t="s">
        <v>152</v>
      </c>
      <c r="Q96" s="896"/>
      <c r="R96" s="897"/>
      <c r="S96" s="140" t="str">
        <f>IF(S94="","",VLOOKUP(S94,'シフト記号表（勤務時間帯）'!$C$6:$U$35,19,FALSE))</f>
        <v/>
      </c>
      <c r="T96" s="141" t="str">
        <f>IF(T94="","",VLOOKUP(T94,'シフト記号表（勤務時間帯）'!$C$6:$U$35,19,FALSE))</f>
        <v/>
      </c>
      <c r="U96" s="141" t="str">
        <f>IF(U94="","",VLOOKUP(U94,'シフト記号表（勤務時間帯）'!$C$6:$U$35,19,FALSE))</f>
        <v/>
      </c>
      <c r="V96" s="141" t="str">
        <f>IF(V94="","",VLOOKUP(V94,'シフト記号表（勤務時間帯）'!$C$6:$U$35,19,FALSE))</f>
        <v/>
      </c>
      <c r="W96" s="141" t="str">
        <f>IF(W94="","",VLOOKUP(W94,'シフト記号表（勤務時間帯）'!$C$6:$U$35,19,FALSE))</f>
        <v/>
      </c>
      <c r="X96" s="141" t="str">
        <f>IF(X94="","",VLOOKUP(X94,'シフト記号表（勤務時間帯）'!$C$6:$U$35,19,FALSE))</f>
        <v/>
      </c>
      <c r="Y96" s="142" t="str">
        <f>IF(Y94="","",VLOOKUP(Y94,'シフト記号表（勤務時間帯）'!$C$6:$U$35,19,FALSE))</f>
        <v/>
      </c>
      <c r="Z96" s="140" t="str">
        <f>IF(Z94="","",VLOOKUP(Z94,'シフト記号表（勤務時間帯）'!$C$6:$U$35,19,FALSE))</f>
        <v/>
      </c>
      <c r="AA96" s="141" t="str">
        <f>IF(AA94="","",VLOOKUP(AA94,'シフト記号表（勤務時間帯）'!$C$6:$U$35,19,FALSE))</f>
        <v/>
      </c>
      <c r="AB96" s="141" t="str">
        <f>IF(AB94="","",VLOOKUP(AB94,'シフト記号表（勤務時間帯）'!$C$6:$U$35,19,FALSE))</f>
        <v/>
      </c>
      <c r="AC96" s="141" t="str">
        <f>IF(AC94="","",VLOOKUP(AC94,'シフト記号表（勤務時間帯）'!$C$6:$U$35,19,FALSE))</f>
        <v/>
      </c>
      <c r="AD96" s="141" t="str">
        <f>IF(AD94="","",VLOOKUP(AD94,'シフト記号表（勤務時間帯）'!$C$6:$U$35,19,FALSE))</f>
        <v/>
      </c>
      <c r="AE96" s="141" t="str">
        <f>IF(AE94="","",VLOOKUP(AE94,'シフト記号表（勤務時間帯）'!$C$6:$U$35,19,FALSE))</f>
        <v/>
      </c>
      <c r="AF96" s="142" t="str">
        <f>IF(AF94="","",VLOOKUP(AF94,'シフト記号表（勤務時間帯）'!$C$6:$U$35,19,FALSE))</f>
        <v/>
      </c>
      <c r="AG96" s="140" t="str">
        <f>IF(AG94="","",VLOOKUP(AG94,'シフト記号表（勤務時間帯）'!$C$6:$U$35,19,FALSE))</f>
        <v/>
      </c>
      <c r="AH96" s="141" t="str">
        <f>IF(AH94="","",VLOOKUP(AH94,'シフト記号表（勤務時間帯）'!$C$6:$U$35,19,FALSE))</f>
        <v/>
      </c>
      <c r="AI96" s="141" t="str">
        <f>IF(AI94="","",VLOOKUP(AI94,'シフト記号表（勤務時間帯）'!$C$6:$U$35,19,FALSE))</f>
        <v/>
      </c>
      <c r="AJ96" s="141" t="str">
        <f>IF(AJ94="","",VLOOKUP(AJ94,'シフト記号表（勤務時間帯）'!$C$6:$U$35,19,FALSE))</f>
        <v/>
      </c>
      <c r="AK96" s="141" t="str">
        <f>IF(AK94="","",VLOOKUP(AK94,'シフト記号表（勤務時間帯）'!$C$6:$U$35,19,FALSE))</f>
        <v/>
      </c>
      <c r="AL96" s="141" t="str">
        <f>IF(AL94="","",VLOOKUP(AL94,'シフト記号表（勤務時間帯）'!$C$6:$U$35,19,FALSE))</f>
        <v/>
      </c>
      <c r="AM96" s="142" t="str">
        <f>IF(AM94="","",VLOOKUP(AM94,'シフト記号表（勤務時間帯）'!$C$6:$U$35,19,FALSE))</f>
        <v/>
      </c>
      <c r="AN96" s="140" t="str">
        <f>IF(AN94="","",VLOOKUP(AN94,'シフト記号表（勤務時間帯）'!$C$6:$U$35,19,FALSE))</f>
        <v/>
      </c>
      <c r="AO96" s="141" t="str">
        <f>IF(AO94="","",VLOOKUP(AO94,'シフト記号表（勤務時間帯）'!$C$6:$U$35,19,FALSE))</f>
        <v/>
      </c>
      <c r="AP96" s="141" t="str">
        <f>IF(AP94="","",VLOOKUP(AP94,'シフト記号表（勤務時間帯）'!$C$6:$U$35,19,FALSE))</f>
        <v/>
      </c>
      <c r="AQ96" s="141" t="str">
        <f>IF(AQ94="","",VLOOKUP(AQ94,'シフト記号表（勤務時間帯）'!$C$6:$U$35,19,FALSE))</f>
        <v/>
      </c>
      <c r="AR96" s="141" t="str">
        <f>IF(AR94="","",VLOOKUP(AR94,'シフト記号表（勤務時間帯）'!$C$6:$U$35,19,FALSE))</f>
        <v/>
      </c>
      <c r="AS96" s="141" t="str">
        <f>IF(AS94="","",VLOOKUP(AS94,'シフト記号表（勤務時間帯）'!$C$6:$U$35,19,FALSE))</f>
        <v/>
      </c>
      <c r="AT96" s="142" t="str">
        <f>IF(AT94="","",VLOOKUP(AT94,'シフト記号表（勤務時間帯）'!$C$6:$U$35,19,FALSE))</f>
        <v/>
      </c>
      <c r="AU96" s="140" t="str">
        <f>IF(AU94="","",VLOOKUP(AU94,'シフト記号表（勤務時間帯）'!$C$6:$U$35,19,FALSE))</f>
        <v/>
      </c>
      <c r="AV96" s="141" t="str">
        <f>IF(AV94="","",VLOOKUP(AV94,'シフト記号表（勤務時間帯）'!$C$6:$U$35,19,FALSE))</f>
        <v/>
      </c>
      <c r="AW96" s="141" t="str">
        <f>IF(AW94="","",VLOOKUP(AW94,'シフト記号表（勤務時間帯）'!$C$6:$U$35,19,FALSE))</f>
        <v/>
      </c>
      <c r="AX96" s="869">
        <f>IF($BB$3="４週",SUM(S96:AT96),IF($BB$3="暦月",SUM(S96:AW96),""))</f>
        <v>0</v>
      </c>
      <c r="AY96" s="870"/>
      <c r="AZ96" s="871">
        <f>IF($BB$3="４週",AX96/4,IF($BB$3="暦月",'地密通所（100名）'!AX96/('地密通所（100名）'!$BB$8/7),""))</f>
        <v>0</v>
      </c>
      <c r="BA96" s="872"/>
      <c r="BB96" s="914"/>
      <c r="BC96" s="833"/>
      <c r="BD96" s="833"/>
      <c r="BE96" s="833"/>
      <c r="BF96" s="834"/>
    </row>
    <row r="97" spans="2:58" ht="20.25" customHeight="1">
      <c r="B97" s="1036">
        <f>B94+1</f>
        <v>26</v>
      </c>
      <c r="C97" s="900"/>
      <c r="D97" s="901"/>
      <c r="E97" s="902"/>
      <c r="F97" s="143"/>
      <c r="G97" s="819"/>
      <c r="H97" s="822"/>
      <c r="I97" s="823"/>
      <c r="J97" s="823"/>
      <c r="K97" s="824"/>
      <c r="L97" s="826"/>
      <c r="M97" s="827"/>
      <c r="N97" s="827"/>
      <c r="O97" s="828"/>
      <c r="P97" s="835" t="s">
        <v>148</v>
      </c>
      <c r="Q97" s="836"/>
      <c r="R97" s="837"/>
      <c r="S97" s="211"/>
      <c r="T97" s="212"/>
      <c r="U97" s="212"/>
      <c r="V97" s="212"/>
      <c r="W97" s="212"/>
      <c r="X97" s="212"/>
      <c r="Y97" s="213"/>
      <c r="Z97" s="211"/>
      <c r="AA97" s="212"/>
      <c r="AB97" s="212"/>
      <c r="AC97" s="212"/>
      <c r="AD97" s="212"/>
      <c r="AE97" s="212"/>
      <c r="AF97" s="213"/>
      <c r="AG97" s="211"/>
      <c r="AH97" s="212"/>
      <c r="AI97" s="212"/>
      <c r="AJ97" s="212"/>
      <c r="AK97" s="212"/>
      <c r="AL97" s="212"/>
      <c r="AM97" s="213"/>
      <c r="AN97" s="211"/>
      <c r="AO97" s="212"/>
      <c r="AP97" s="212"/>
      <c r="AQ97" s="212"/>
      <c r="AR97" s="212"/>
      <c r="AS97" s="212"/>
      <c r="AT97" s="213"/>
      <c r="AU97" s="211"/>
      <c r="AV97" s="212"/>
      <c r="AW97" s="212"/>
      <c r="AX97" s="1039"/>
      <c r="AY97" s="1040"/>
      <c r="AZ97" s="1041"/>
      <c r="BA97" s="1042"/>
      <c r="BB97" s="854"/>
      <c r="BC97" s="827"/>
      <c r="BD97" s="827"/>
      <c r="BE97" s="827"/>
      <c r="BF97" s="828"/>
    </row>
    <row r="98" spans="2:58" ht="20.25" customHeight="1">
      <c r="B98" s="1036"/>
      <c r="C98" s="903"/>
      <c r="D98" s="904"/>
      <c r="E98" s="905"/>
      <c r="F98" s="135"/>
      <c r="G98" s="820"/>
      <c r="H98" s="825"/>
      <c r="I98" s="823"/>
      <c r="J98" s="823"/>
      <c r="K98" s="824"/>
      <c r="L98" s="829"/>
      <c r="M98" s="830"/>
      <c r="N98" s="830"/>
      <c r="O98" s="831"/>
      <c r="P98" s="859" t="s">
        <v>151</v>
      </c>
      <c r="Q98" s="860"/>
      <c r="R98" s="861"/>
      <c r="S98" s="136" t="str">
        <f>IF(S97="","",VLOOKUP(S97,'シフト記号表（勤務時間帯）'!$C$6:$K$35,9,FALSE))</f>
        <v/>
      </c>
      <c r="T98" s="137" t="str">
        <f>IF(T97="","",VLOOKUP(T97,'シフト記号表（勤務時間帯）'!$C$6:$K$35,9,FALSE))</f>
        <v/>
      </c>
      <c r="U98" s="137" t="str">
        <f>IF(U97="","",VLOOKUP(U97,'シフト記号表（勤務時間帯）'!$C$6:$K$35,9,FALSE))</f>
        <v/>
      </c>
      <c r="V98" s="137" t="str">
        <f>IF(V97="","",VLOOKUP(V97,'シフト記号表（勤務時間帯）'!$C$6:$K$35,9,FALSE))</f>
        <v/>
      </c>
      <c r="W98" s="137" t="str">
        <f>IF(W97="","",VLOOKUP(W97,'シフト記号表（勤務時間帯）'!$C$6:$K$35,9,FALSE))</f>
        <v/>
      </c>
      <c r="X98" s="137" t="str">
        <f>IF(X97="","",VLOOKUP(X97,'シフト記号表（勤務時間帯）'!$C$6:$K$35,9,FALSE))</f>
        <v/>
      </c>
      <c r="Y98" s="138" t="str">
        <f>IF(Y97="","",VLOOKUP(Y97,'シフト記号表（勤務時間帯）'!$C$6:$K$35,9,FALSE))</f>
        <v/>
      </c>
      <c r="Z98" s="136" t="str">
        <f>IF(Z97="","",VLOOKUP(Z97,'シフト記号表（勤務時間帯）'!$C$6:$K$35,9,FALSE))</f>
        <v/>
      </c>
      <c r="AA98" s="137" t="str">
        <f>IF(AA97="","",VLOOKUP(AA97,'シフト記号表（勤務時間帯）'!$C$6:$K$35,9,FALSE))</f>
        <v/>
      </c>
      <c r="AB98" s="137" t="str">
        <f>IF(AB97="","",VLOOKUP(AB97,'シフト記号表（勤務時間帯）'!$C$6:$K$35,9,FALSE))</f>
        <v/>
      </c>
      <c r="AC98" s="137" t="str">
        <f>IF(AC97="","",VLOOKUP(AC97,'シフト記号表（勤務時間帯）'!$C$6:$K$35,9,FALSE))</f>
        <v/>
      </c>
      <c r="AD98" s="137" t="str">
        <f>IF(AD97="","",VLOOKUP(AD97,'シフト記号表（勤務時間帯）'!$C$6:$K$35,9,FALSE))</f>
        <v/>
      </c>
      <c r="AE98" s="137" t="str">
        <f>IF(AE97="","",VLOOKUP(AE97,'シフト記号表（勤務時間帯）'!$C$6:$K$35,9,FALSE))</f>
        <v/>
      </c>
      <c r="AF98" s="138" t="str">
        <f>IF(AF97="","",VLOOKUP(AF97,'シフト記号表（勤務時間帯）'!$C$6:$K$35,9,FALSE))</f>
        <v/>
      </c>
      <c r="AG98" s="136" t="str">
        <f>IF(AG97="","",VLOOKUP(AG97,'シフト記号表（勤務時間帯）'!$C$6:$K$35,9,FALSE))</f>
        <v/>
      </c>
      <c r="AH98" s="137" t="str">
        <f>IF(AH97="","",VLOOKUP(AH97,'シフト記号表（勤務時間帯）'!$C$6:$K$35,9,FALSE))</f>
        <v/>
      </c>
      <c r="AI98" s="137" t="str">
        <f>IF(AI97="","",VLOOKUP(AI97,'シフト記号表（勤務時間帯）'!$C$6:$K$35,9,FALSE))</f>
        <v/>
      </c>
      <c r="AJ98" s="137" t="str">
        <f>IF(AJ97="","",VLOOKUP(AJ97,'シフト記号表（勤務時間帯）'!$C$6:$K$35,9,FALSE))</f>
        <v/>
      </c>
      <c r="AK98" s="137" t="str">
        <f>IF(AK97="","",VLOOKUP(AK97,'シフト記号表（勤務時間帯）'!$C$6:$K$35,9,FALSE))</f>
        <v/>
      </c>
      <c r="AL98" s="137" t="str">
        <f>IF(AL97="","",VLOOKUP(AL97,'シフト記号表（勤務時間帯）'!$C$6:$K$35,9,FALSE))</f>
        <v/>
      </c>
      <c r="AM98" s="138" t="str">
        <f>IF(AM97="","",VLOOKUP(AM97,'シフト記号表（勤務時間帯）'!$C$6:$K$35,9,FALSE))</f>
        <v/>
      </c>
      <c r="AN98" s="136" t="str">
        <f>IF(AN97="","",VLOOKUP(AN97,'シフト記号表（勤務時間帯）'!$C$6:$K$35,9,FALSE))</f>
        <v/>
      </c>
      <c r="AO98" s="137" t="str">
        <f>IF(AO97="","",VLOOKUP(AO97,'シフト記号表（勤務時間帯）'!$C$6:$K$35,9,FALSE))</f>
        <v/>
      </c>
      <c r="AP98" s="137" t="str">
        <f>IF(AP97="","",VLOOKUP(AP97,'シフト記号表（勤務時間帯）'!$C$6:$K$35,9,FALSE))</f>
        <v/>
      </c>
      <c r="AQ98" s="137" t="str">
        <f>IF(AQ97="","",VLOOKUP(AQ97,'シフト記号表（勤務時間帯）'!$C$6:$K$35,9,FALSE))</f>
        <v/>
      </c>
      <c r="AR98" s="137" t="str">
        <f>IF(AR97="","",VLOOKUP(AR97,'シフト記号表（勤務時間帯）'!$C$6:$K$35,9,FALSE))</f>
        <v/>
      </c>
      <c r="AS98" s="137" t="str">
        <f>IF(AS97="","",VLOOKUP(AS97,'シフト記号表（勤務時間帯）'!$C$6:$K$35,9,FALSE))</f>
        <v/>
      </c>
      <c r="AT98" s="138" t="str">
        <f>IF(AT97="","",VLOOKUP(AT97,'シフト記号表（勤務時間帯）'!$C$6:$K$35,9,FALSE))</f>
        <v/>
      </c>
      <c r="AU98" s="136" t="str">
        <f>IF(AU97="","",VLOOKUP(AU97,'シフト記号表（勤務時間帯）'!$C$6:$K$35,9,FALSE))</f>
        <v/>
      </c>
      <c r="AV98" s="137" t="str">
        <f>IF(AV97="","",VLOOKUP(AV97,'シフト記号表（勤務時間帯）'!$C$6:$K$35,9,FALSE))</f>
        <v/>
      </c>
      <c r="AW98" s="137" t="str">
        <f>IF(AW97="","",VLOOKUP(AW97,'シフト記号表（勤務時間帯）'!$C$6:$K$35,9,FALSE))</f>
        <v/>
      </c>
      <c r="AX98" s="862">
        <f>IF($BB$3="４週",SUM(S98:AT98),IF($BB$3="暦月",SUM(S98:AW98),""))</f>
        <v>0</v>
      </c>
      <c r="AY98" s="863"/>
      <c r="AZ98" s="864">
        <f>IF($BB$3="４週",AX98/4,IF($BB$3="暦月",'地密通所（100名）'!AX98/('地密通所（100名）'!$BB$8/7),""))</f>
        <v>0</v>
      </c>
      <c r="BA98" s="865"/>
      <c r="BB98" s="855"/>
      <c r="BC98" s="830"/>
      <c r="BD98" s="830"/>
      <c r="BE98" s="830"/>
      <c r="BF98" s="831"/>
    </row>
    <row r="99" spans="2:58" ht="20.25" customHeight="1">
      <c r="B99" s="1036"/>
      <c r="C99" s="906"/>
      <c r="D99" s="907"/>
      <c r="E99" s="908"/>
      <c r="F99" s="214">
        <f>C97</f>
        <v>0</v>
      </c>
      <c r="G99" s="821"/>
      <c r="H99" s="825"/>
      <c r="I99" s="823"/>
      <c r="J99" s="823"/>
      <c r="K99" s="824"/>
      <c r="L99" s="832"/>
      <c r="M99" s="833"/>
      <c r="N99" s="833"/>
      <c r="O99" s="834"/>
      <c r="P99" s="895" t="s">
        <v>152</v>
      </c>
      <c r="Q99" s="896"/>
      <c r="R99" s="897"/>
      <c r="S99" s="140" t="str">
        <f>IF(S97="","",VLOOKUP(S97,'シフト記号表（勤務時間帯）'!$C$6:$U$35,19,FALSE))</f>
        <v/>
      </c>
      <c r="T99" s="141" t="str">
        <f>IF(T97="","",VLOOKUP(T97,'シフト記号表（勤務時間帯）'!$C$6:$U$35,19,FALSE))</f>
        <v/>
      </c>
      <c r="U99" s="141" t="str">
        <f>IF(U97="","",VLOOKUP(U97,'シフト記号表（勤務時間帯）'!$C$6:$U$35,19,FALSE))</f>
        <v/>
      </c>
      <c r="V99" s="141" t="str">
        <f>IF(V97="","",VLOOKUP(V97,'シフト記号表（勤務時間帯）'!$C$6:$U$35,19,FALSE))</f>
        <v/>
      </c>
      <c r="W99" s="141" t="str">
        <f>IF(W97="","",VLOOKUP(W97,'シフト記号表（勤務時間帯）'!$C$6:$U$35,19,FALSE))</f>
        <v/>
      </c>
      <c r="X99" s="141" t="str">
        <f>IF(X97="","",VLOOKUP(X97,'シフト記号表（勤務時間帯）'!$C$6:$U$35,19,FALSE))</f>
        <v/>
      </c>
      <c r="Y99" s="142" t="str">
        <f>IF(Y97="","",VLOOKUP(Y97,'シフト記号表（勤務時間帯）'!$C$6:$U$35,19,FALSE))</f>
        <v/>
      </c>
      <c r="Z99" s="140" t="str">
        <f>IF(Z97="","",VLOOKUP(Z97,'シフト記号表（勤務時間帯）'!$C$6:$U$35,19,FALSE))</f>
        <v/>
      </c>
      <c r="AA99" s="141" t="str">
        <f>IF(AA97="","",VLOOKUP(AA97,'シフト記号表（勤務時間帯）'!$C$6:$U$35,19,FALSE))</f>
        <v/>
      </c>
      <c r="AB99" s="141" t="str">
        <f>IF(AB97="","",VLOOKUP(AB97,'シフト記号表（勤務時間帯）'!$C$6:$U$35,19,FALSE))</f>
        <v/>
      </c>
      <c r="AC99" s="141" t="str">
        <f>IF(AC97="","",VLOOKUP(AC97,'シフト記号表（勤務時間帯）'!$C$6:$U$35,19,FALSE))</f>
        <v/>
      </c>
      <c r="AD99" s="141" t="str">
        <f>IF(AD97="","",VLOOKUP(AD97,'シフト記号表（勤務時間帯）'!$C$6:$U$35,19,FALSE))</f>
        <v/>
      </c>
      <c r="AE99" s="141" t="str">
        <f>IF(AE97="","",VLOOKUP(AE97,'シフト記号表（勤務時間帯）'!$C$6:$U$35,19,FALSE))</f>
        <v/>
      </c>
      <c r="AF99" s="142" t="str">
        <f>IF(AF97="","",VLOOKUP(AF97,'シフト記号表（勤務時間帯）'!$C$6:$U$35,19,FALSE))</f>
        <v/>
      </c>
      <c r="AG99" s="140" t="str">
        <f>IF(AG97="","",VLOOKUP(AG97,'シフト記号表（勤務時間帯）'!$C$6:$U$35,19,FALSE))</f>
        <v/>
      </c>
      <c r="AH99" s="141" t="str">
        <f>IF(AH97="","",VLOOKUP(AH97,'シフト記号表（勤務時間帯）'!$C$6:$U$35,19,FALSE))</f>
        <v/>
      </c>
      <c r="AI99" s="141" t="str">
        <f>IF(AI97="","",VLOOKUP(AI97,'シフト記号表（勤務時間帯）'!$C$6:$U$35,19,FALSE))</f>
        <v/>
      </c>
      <c r="AJ99" s="141" t="str">
        <f>IF(AJ97="","",VLOOKUP(AJ97,'シフト記号表（勤務時間帯）'!$C$6:$U$35,19,FALSE))</f>
        <v/>
      </c>
      <c r="AK99" s="141" t="str">
        <f>IF(AK97="","",VLOOKUP(AK97,'シフト記号表（勤務時間帯）'!$C$6:$U$35,19,FALSE))</f>
        <v/>
      </c>
      <c r="AL99" s="141" t="str">
        <f>IF(AL97="","",VLOOKUP(AL97,'シフト記号表（勤務時間帯）'!$C$6:$U$35,19,FALSE))</f>
        <v/>
      </c>
      <c r="AM99" s="142" t="str">
        <f>IF(AM97="","",VLOOKUP(AM97,'シフト記号表（勤務時間帯）'!$C$6:$U$35,19,FALSE))</f>
        <v/>
      </c>
      <c r="AN99" s="140" t="str">
        <f>IF(AN97="","",VLOOKUP(AN97,'シフト記号表（勤務時間帯）'!$C$6:$U$35,19,FALSE))</f>
        <v/>
      </c>
      <c r="AO99" s="141" t="str">
        <f>IF(AO97="","",VLOOKUP(AO97,'シフト記号表（勤務時間帯）'!$C$6:$U$35,19,FALSE))</f>
        <v/>
      </c>
      <c r="AP99" s="141" t="str">
        <f>IF(AP97="","",VLOOKUP(AP97,'シフト記号表（勤務時間帯）'!$C$6:$U$35,19,FALSE))</f>
        <v/>
      </c>
      <c r="AQ99" s="141" t="str">
        <f>IF(AQ97="","",VLOOKUP(AQ97,'シフト記号表（勤務時間帯）'!$C$6:$U$35,19,FALSE))</f>
        <v/>
      </c>
      <c r="AR99" s="141" t="str">
        <f>IF(AR97="","",VLOOKUP(AR97,'シフト記号表（勤務時間帯）'!$C$6:$U$35,19,FALSE))</f>
        <v/>
      </c>
      <c r="AS99" s="141" t="str">
        <f>IF(AS97="","",VLOOKUP(AS97,'シフト記号表（勤務時間帯）'!$C$6:$U$35,19,FALSE))</f>
        <v/>
      </c>
      <c r="AT99" s="142" t="str">
        <f>IF(AT97="","",VLOOKUP(AT97,'シフト記号表（勤務時間帯）'!$C$6:$U$35,19,FALSE))</f>
        <v/>
      </c>
      <c r="AU99" s="140" t="str">
        <f>IF(AU97="","",VLOOKUP(AU97,'シフト記号表（勤務時間帯）'!$C$6:$U$35,19,FALSE))</f>
        <v/>
      </c>
      <c r="AV99" s="141" t="str">
        <f>IF(AV97="","",VLOOKUP(AV97,'シフト記号表（勤務時間帯）'!$C$6:$U$35,19,FALSE))</f>
        <v/>
      </c>
      <c r="AW99" s="141" t="str">
        <f>IF(AW97="","",VLOOKUP(AW97,'シフト記号表（勤務時間帯）'!$C$6:$U$35,19,FALSE))</f>
        <v/>
      </c>
      <c r="AX99" s="869">
        <f>IF($BB$3="４週",SUM(S99:AT99),IF($BB$3="暦月",SUM(S99:AW99),""))</f>
        <v>0</v>
      </c>
      <c r="AY99" s="870"/>
      <c r="AZ99" s="871">
        <f>IF($BB$3="４週",AX99/4,IF($BB$3="暦月",'地密通所（100名）'!AX99/('地密通所（100名）'!$BB$8/7),""))</f>
        <v>0</v>
      </c>
      <c r="BA99" s="872"/>
      <c r="BB99" s="914"/>
      <c r="BC99" s="833"/>
      <c r="BD99" s="833"/>
      <c r="BE99" s="833"/>
      <c r="BF99" s="834"/>
    </row>
    <row r="100" spans="2:58" ht="20.25" customHeight="1">
      <c r="B100" s="1036">
        <f>B97+1</f>
        <v>27</v>
      </c>
      <c r="C100" s="900"/>
      <c r="D100" s="901"/>
      <c r="E100" s="902"/>
      <c r="F100" s="143"/>
      <c r="G100" s="819"/>
      <c r="H100" s="822"/>
      <c r="I100" s="823"/>
      <c r="J100" s="823"/>
      <c r="K100" s="824"/>
      <c r="L100" s="826"/>
      <c r="M100" s="827"/>
      <c r="N100" s="827"/>
      <c r="O100" s="828"/>
      <c r="P100" s="835" t="s">
        <v>148</v>
      </c>
      <c r="Q100" s="836"/>
      <c r="R100" s="837"/>
      <c r="S100" s="211"/>
      <c r="T100" s="212"/>
      <c r="U100" s="212"/>
      <c r="V100" s="212"/>
      <c r="W100" s="212"/>
      <c r="X100" s="212"/>
      <c r="Y100" s="213"/>
      <c r="Z100" s="211"/>
      <c r="AA100" s="212"/>
      <c r="AB100" s="212"/>
      <c r="AC100" s="212"/>
      <c r="AD100" s="212"/>
      <c r="AE100" s="212"/>
      <c r="AF100" s="213"/>
      <c r="AG100" s="211"/>
      <c r="AH100" s="212"/>
      <c r="AI100" s="212"/>
      <c r="AJ100" s="212"/>
      <c r="AK100" s="212"/>
      <c r="AL100" s="212"/>
      <c r="AM100" s="213"/>
      <c r="AN100" s="211"/>
      <c r="AO100" s="212"/>
      <c r="AP100" s="212"/>
      <c r="AQ100" s="212"/>
      <c r="AR100" s="212"/>
      <c r="AS100" s="212"/>
      <c r="AT100" s="213"/>
      <c r="AU100" s="211"/>
      <c r="AV100" s="212"/>
      <c r="AW100" s="212"/>
      <c r="AX100" s="1039"/>
      <c r="AY100" s="1040"/>
      <c r="AZ100" s="1041"/>
      <c r="BA100" s="1042"/>
      <c r="BB100" s="854"/>
      <c r="BC100" s="827"/>
      <c r="BD100" s="827"/>
      <c r="BE100" s="827"/>
      <c r="BF100" s="828"/>
    </row>
    <row r="101" spans="2:58" ht="20.25" customHeight="1">
      <c r="B101" s="1036"/>
      <c r="C101" s="903"/>
      <c r="D101" s="904"/>
      <c r="E101" s="905"/>
      <c r="F101" s="135"/>
      <c r="G101" s="820"/>
      <c r="H101" s="825"/>
      <c r="I101" s="823"/>
      <c r="J101" s="823"/>
      <c r="K101" s="824"/>
      <c r="L101" s="829"/>
      <c r="M101" s="830"/>
      <c r="N101" s="830"/>
      <c r="O101" s="831"/>
      <c r="P101" s="859" t="s">
        <v>151</v>
      </c>
      <c r="Q101" s="860"/>
      <c r="R101" s="861"/>
      <c r="S101" s="136" t="str">
        <f>IF(S100="","",VLOOKUP(S100,'シフト記号表（勤務時間帯）'!$C$6:$K$35,9,FALSE))</f>
        <v/>
      </c>
      <c r="T101" s="137" t="str">
        <f>IF(T100="","",VLOOKUP(T100,'シフト記号表（勤務時間帯）'!$C$6:$K$35,9,FALSE))</f>
        <v/>
      </c>
      <c r="U101" s="137" t="str">
        <f>IF(U100="","",VLOOKUP(U100,'シフト記号表（勤務時間帯）'!$C$6:$K$35,9,FALSE))</f>
        <v/>
      </c>
      <c r="V101" s="137" t="str">
        <f>IF(V100="","",VLOOKUP(V100,'シフト記号表（勤務時間帯）'!$C$6:$K$35,9,FALSE))</f>
        <v/>
      </c>
      <c r="W101" s="137" t="str">
        <f>IF(W100="","",VLOOKUP(W100,'シフト記号表（勤務時間帯）'!$C$6:$K$35,9,FALSE))</f>
        <v/>
      </c>
      <c r="X101" s="137" t="str">
        <f>IF(X100="","",VLOOKUP(X100,'シフト記号表（勤務時間帯）'!$C$6:$K$35,9,FALSE))</f>
        <v/>
      </c>
      <c r="Y101" s="138" t="str">
        <f>IF(Y100="","",VLOOKUP(Y100,'シフト記号表（勤務時間帯）'!$C$6:$K$35,9,FALSE))</f>
        <v/>
      </c>
      <c r="Z101" s="136" t="str">
        <f>IF(Z100="","",VLOOKUP(Z100,'シフト記号表（勤務時間帯）'!$C$6:$K$35,9,FALSE))</f>
        <v/>
      </c>
      <c r="AA101" s="137" t="str">
        <f>IF(AA100="","",VLOOKUP(AA100,'シフト記号表（勤務時間帯）'!$C$6:$K$35,9,FALSE))</f>
        <v/>
      </c>
      <c r="AB101" s="137" t="str">
        <f>IF(AB100="","",VLOOKUP(AB100,'シフト記号表（勤務時間帯）'!$C$6:$K$35,9,FALSE))</f>
        <v/>
      </c>
      <c r="AC101" s="137" t="str">
        <f>IF(AC100="","",VLOOKUP(AC100,'シフト記号表（勤務時間帯）'!$C$6:$K$35,9,FALSE))</f>
        <v/>
      </c>
      <c r="AD101" s="137" t="str">
        <f>IF(AD100="","",VLOOKUP(AD100,'シフト記号表（勤務時間帯）'!$C$6:$K$35,9,FALSE))</f>
        <v/>
      </c>
      <c r="AE101" s="137" t="str">
        <f>IF(AE100="","",VLOOKUP(AE100,'シフト記号表（勤務時間帯）'!$C$6:$K$35,9,FALSE))</f>
        <v/>
      </c>
      <c r="AF101" s="138" t="str">
        <f>IF(AF100="","",VLOOKUP(AF100,'シフト記号表（勤務時間帯）'!$C$6:$K$35,9,FALSE))</f>
        <v/>
      </c>
      <c r="AG101" s="136" t="str">
        <f>IF(AG100="","",VLOOKUP(AG100,'シフト記号表（勤務時間帯）'!$C$6:$K$35,9,FALSE))</f>
        <v/>
      </c>
      <c r="AH101" s="137" t="str">
        <f>IF(AH100="","",VLOOKUP(AH100,'シフト記号表（勤務時間帯）'!$C$6:$K$35,9,FALSE))</f>
        <v/>
      </c>
      <c r="AI101" s="137" t="str">
        <f>IF(AI100="","",VLOOKUP(AI100,'シフト記号表（勤務時間帯）'!$C$6:$K$35,9,FALSE))</f>
        <v/>
      </c>
      <c r="AJ101" s="137" t="str">
        <f>IF(AJ100="","",VLOOKUP(AJ100,'シフト記号表（勤務時間帯）'!$C$6:$K$35,9,FALSE))</f>
        <v/>
      </c>
      <c r="AK101" s="137" t="str">
        <f>IF(AK100="","",VLOOKUP(AK100,'シフト記号表（勤務時間帯）'!$C$6:$K$35,9,FALSE))</f>
        <v/>
      </c>
      <c r="AL101" s="137" t="str">
        <f>IF(AL100="","",VLOOKUP(AL100,'シフト記号表（勤務時間帯）'!$C$6:$K$35,9,FALSE))</f>
        <v/>
      </c>
      <c r="AM101" s="138" t="str">
        <f>IF(AM100="","",VLOOKUP(AM100,'シフト記号表（勤務時間帯）'!$C$6:$K$35,9,FALSE))</f>
        <v/>
      </c>
      <c r="AN101" s="136" t="str">
        <f>IF(AN100="","",VLOOKUP(AN100,'シフト記号表（勤務時間帯）'!$C$6:$K$35,9,FALSE))</f>
        <v/>
      </c>
      <c r="AO101" s="137" t="str">
        <f>IF(AO100="","",VLOOKUP(AO100,'シフト記号表（勤務時間帯）'!$C$6:$K$35,9,FALSE))</f>
        <v/>
      </c>
      <c r="AP101" s="137" t="str">
        <f>IF(AP100="","",VLOOKUP(AP100,'シフト記号表（勤務時間帯）'!$C$6:$K$35,9,FALSE))</f>
        <v/>
      </c>
      <c r="AQ101" s="137" t="str">
        <f>IF(AQ100="","",VLOOKUP(AQ100,'シフト記号表（勤務時間帯）'!$C$6:$K$35,9,FALSE))</f>
        <v/>
      </c>
      <c r="AR101" s="137" t="str">
        <f>IF(AR100="","",VLOOKUP(AR100,'シフト記号表（勤務時間帯）'!$C$6:$K$35,9,FALSE))</f>
        <v/>
      </c>
      <c r="AS101" s="137" t="str">
        <f>IF(AS100="","",VLOOKUP(AS100,'シフト記号表（勤務時間帯）'!$C$6:$K$35,9,FALSE))</f>
        <v/>
      </c>
      <c r="AT101" s="138" t="str">
        <f>IF(AT100="","",VLOOKUP(AT100,'シフト記号表（勤務時間帯）'!$C$6:$K$35,9,FALSE))</f>
        <v/>
      </c>
      <c r="AU101" s="136" t="str">
        <f>IF(AU100="","",VLOOKUP(AU100,'シフト記号表（勤務時間帯）'!$C$6:$K$35,9,FALSE))</f>
        <v/>
      </c>
      <c r="AV101" s="137" t="str">
        <f>IF(AV100="","",VLOOKUP(AV100,'シフト記号表（勤務時間帯）'!$C$6:$K$35,9,FALSE))</f>
        <v/>
      </c>
      <c r="AW101" s="137" t="str">
        <f>IF(AW100="","",VLOOKUP(AW100,'シフト記号表（勤務時間帯）'!$C$6:$K$35,9,FALSE))</f>
        <v/>
      </c>
      <c r="AX101" s="862">
        <f>IF($BB$3="４週",SUM(S101:AT101),IF($BB$3="暦月",SUM(S101:AW101),""))</f>
        <v>0</v>
      </c>
      <c r="AY101" s="863"/>
      <c r="AZ101" s="864">
        <f>IF($BB$3="４週",AX101/4,IF($BB$3="暦月",'地密通所（100名）'!AX101/('地密通所（100名）'!$BB$8/7),""))</f>
        <v>0</v>
      </c>
      <c r="BA101" s="865"/>
      <c r="BB101" s="855"/>
      <c r="BC101" s="830"/>
      <c r="BD101" s="830"/>
      <c r="BE101" s="830"/>
      <c r="BF101" s="831"/>
    </row>
    <row r="102" spans="2:58" ht="20.25" customHeight="1">
      <c r="B102" s="1036"/>
      <c r="C102" s="906"/>
      <c r="D102" s="907"/>
      <c r="E102" s="908"/>
      <c r="F102" s="214">
        <f>C100</f>
        <v>0</v>
      </c>
      <c r="G102" s="821"/>
      <c r="H102" s="825"/>
      <c r="I102" s="823"/>
      <c r="J102" s="823"/>
      <c r="K102" s="824"/>
      <c r="L102" s="832"/>
      <c r="M102" s="833"/>
      <c r="N102" s="833"/>
      <c r="O102" s="834"/>
      <c r="P102" s="895" t="s">
        <v>152</v>
      </c>
      <c r="Q102" s="896"/>
      <c r="R102" s="897"/>
      <c r="S102" s="140" t="str">
        <f>IF(S100="","",VLOOKUP(S100,'シフト記号表（勤務時間帯）'!$C$6:$U$35,19,FALSE))</f>
        <v/>
      </c>
      <c r="T102" s="141" t="str">
        <f>IF(T100="","",VLOOKUP(T100,'シフト記号表（勤務時間帯）'!$C$6:$U$35,19,FALSE))</f>
        <v/>
      </c>
      <c r="U102" s="141" t="str">
        <f>IF(U100="","",VLOOKUP(U100,'シフト記号表（勤務時間帯）'!$C$6:$U$35,19,FALSE))</f>
        <v/>
      </c>
      <c r="V102" s="141" t="str">
        <f>IF(V100="","",VLOOKUP(V100,'シフト記号表（勤務時間帯）'!$C$6:$U$35,19,FALSE))</f>
        <v/>
      </c>
      <c r="W102" s="141" t="str">
        <f>IF(W100="","",VLOOKUP(W100,'シフト記号表（勤務時間帯）'!$C$6:$U$35,19,FALSE))</f>
        <v/>
      </c>
      <c r="X102" s="141" t="str">
        <f>IF(X100="","",VLOOKUP(X100,'シフト記号表（勤務時間帯）'!$C$6:$U$35,19,FALSE))</f>
        <v/>
      </c>
      <c r="Y102" s="142" t="str">
        <f>IF(Y100="","",VLOOKUP(Y100,'シフト記号表（勤務時間帯）'!$C$6:$U$35,19,FALSE))</f>
        <v/>
      </c>
      <c r="Z102" s="140" t="str">
        <f>IF(Z100="","",VLOOKUP(Z100,'シフト記号表（勤務時間帯）'!$C$6:$U$35,19,FALSE))</f>
        <v/>
      </c>
      <c r="AA102" s="141" t="str">
        <f>IF(AA100="","",VLOOKUP(AA100,'シフト記号表（勤務時間帯）'!$C$6:$U$35,19,FALSE))</f>
        <v/>
      </c>
      <c r="AB102" s="141" t="str">
        <f>IF(AB100="","",VLOOKUP(AB100,'シフト記号表（勤務時間帯）'!$C$6:$U$35,19,FALSE))</f>
        <v/>
      </c>
      <c r="AC102" s="141" t="str">
        <f>IF(AC100="","",VLOOKUP(AC100,'シフト記号表（勤務時間帯）'!$C$6:$U$35,19,FALSE))</f>
        <v/>
      </c>
      <c r="AD102" s="141" t="str">
        <f>IF(AD100="","",VLOOKUP(AD100,'シフト記号表（勤務時間帯）'!$C$6:$U$35,19,FALSE))</f>
        <v/>
      </c>
      <c r="AE102" s="141" t="str">
        <f>IF(AE100="","",VLOOKUP(AE100,'シフト記号表（勤務時間帯）'!$C$6:$U$35,19,FALSE))</f>
        <v/>
      </c>
      <c r="AF102" s="142" t="str">
        <f>IF(AF100="","",VLOOKUP(AF100,'シフト記号表（勤務時間帯）'!$C$6:$U$35,19,FALSE))</f>
        <v/>
      </c>
      <c r="AG102" s="140" t="str">
        <f>IF(AG100="","",VLOOKUP(AG100,'シフト記号表（勤務時間帯）'!$C$6:$U$35,19,FALSE))</f>
        <v/>
      </c>
      <c r="AH102" s="141" t="str">
        <f>IF(AH100="","",VLOOKUP(AH100,'シフト記号表（勤務時間帯）'!$C$6:$U$35,19,FALSE))</f>
        <v/>
      </c>
      <c r="AI102" s="141" t="str">
        <f>IF(AI100="","",VLOOKUP(AI100,'シフト記号表（勤務時間帯）'!$C$6:$U$35,19,FALSE))</f>
        <v/>
      </c>
      <c r="AJ102" s="141" t="str">
        <f>IF(AJ100="","",VLOOKUP(AJ100,'シフト記号表（勤務時間帯）'!$C$6:$U$35,19,FALSE))</f>
        <v/>
      </c>
      <c r="AK102" s="141" t="str">
        <f>IF(AK100="","",VLOOKUP(AK100,'シフト記号表（勤務時間帯）'!$C$6:$U$35,19,FALSE))</f>
        <v/>
      </c>
      <c r="AL102" s="141" t="str">
        <f>IF(AL100="","",VLOOKUP(AL100,'シフト記号表（勤務時間帯）'!$C$6:$U$35,19,FALSE))</f>
        <v/>
      </c>
      <c r="AM102" s="142" t="str">
        <f>IF(AM100="","",VLOOKUP(AM100,'シフト記号表（勤務時間帯）'!$C$6:$U$35,19,FALSE))</f>
        <v/>
      </c>
      <c r="AN102" s="140" t="str">
        <f>IF(AN100="","",VLOOKUP(AN100,'シフト記号表（勤務時間帯）'!$C$6:$U$35,19,FALSE))</f>
        <v/>
      </c>
      <c r="AO102" s="141" t="str">
        <f>IF(AO100="","",VLOOKUP(AO100,'シフト記号表（勤務時間帯）'!$C$6:$U$35,19,FALSE))</f>
        <v/>
      </c>
      <c r="AP102" s="141" t="str">
        <f>IF(AP100="","",VLOOKUP(AP100,'シフト記号表（勤務時間帯）'!$C$6:$U$35,19,FALSE))</f>
        <v/>
      </c>
      <c r="AQ102" s="141" t="str">
        <f>IF(AQ100="","",VLOOKUP(AQ100,'シフト記号表（勤務時間帯）'!$C$6:$U$35,19,FALSE))</f>
        <v/>
      </c>
      <c r="AR102" s="141" t="str">
        <f>IF(AR100="","",VLOOKUP(AR100,'シフト記号表（勤務時間帯）'!$C$6:$U$35,19,FALSE))</f>
        <v/>
      </c>
      <c r="AS102" s="141" t="str">
        <f>IF(AS100="","",VLOOKUP(AS100,'シフト記号表（勤務時間帯）'!$C$6:$U$35,19,FALSE))</f>
        <v/>
      </c>
      <c r="AT102" s="142" t="str">
        <f>IF(AT100="","",VLOOKUP(AT100,'シフト記号表（勤務時間帯）'!$C$6:$U$35,19,FALSE))</f>
        <v/>
      </c>
      <c r="AU102" s="140" t="str">
        <f>IF(AU100="","",VLOOKUP(AU100,'シフト記号表（勤務時間帯）'!$C$6:$U$35,19,FALSE))</f>
        <v/>
      </c>
      <c r="AV102" s="141" t="str">
        <f>IF(AV100="","",VLOOKUP(AV100,'シフト記号表（勤務時間帯）'!$C$6:$U$35,19,FALSE))</f>
        <v/>
      </c>
      <c r="AW102" s="141" t="str">
        <f>IF(AW100="","",VLOOKUP(AW100,'シフト記号表（勤務時間帯）'!$C$6:$U$35,19,FALSE))</f>
        <v/>
      </c>
      <c r="AX102" s="869">
        <f>IF($BB$3="４週",SUM(S102:AT102),IF($BB$3="暦月",SUM(S102:AW102),""))</f>
        <v>0</v>
      </c>
      <c r="AY102" s="870"/>
      <c r="AZ102" s="871">
        <f>IF($BB$3="４週",AX102/4,IF($BB$3="暦月",'地密通所（100名）'!AX102/('地密通所（100名）'!$BB$8/7),""))</f>
        <v>0</v>
      </c>
      <c r="BA102" s="872"/>
      <c r="BB102" s="914"/>
      <c r="BC102" s="833"/>
      <c r="BD102" s="833"/>
      <c r="BE102" s="833"/>
      <c r="BF102" s="834"/>
    </row>
    <row r="103" spans="2:58" ht="20.25" customHeight="1">
      <c r="B103" s="1036">
        <f>B100+1</f>
        <v>28</v>
      </c>
      <c r="C103" s="900"/>
      <c r="D103" s="901"/>
      <c r="E103" s="902"/>
      <c r="F103" s="143"/>
      <c r="G103" s="819"/>
      <c r="H103" s="822"/>
      <c r="I103" s="823"/>
      <c r="J103" s="823"/>
      <c r="K103" s="824"/>
      <c r="L103" s="826"/>
      <c r="M103" s="827"/>
      <c r="N103" s="827"/>
      <c r="O103" s="828"/>
      <c r="P103" s="835" t="s">
        <v>148</v>
      </c>
      <c r="Q103" s="836"/>
      <c r="R103" s="837"/>
      <c r="S103" s="211"/>
      <c r="T103" s="212"/>
      <c r="U103" s="212"/>
      <c r="V103" s="212"/>
      <c r="W103" s="212"/>
      <c r="X103" s="212"/>
      <c r="Y103" s="213"/>
      <c r="Z103" s="211"/>
      <c r="AA103" s="212"/>
      <c r="AB103" s="212"/>
      <c r="AC103" s="212"/>
      <c r="AD103" s="212"/>
      <c r="AE103" s="212"/>
      <c r="AF103" s="213"/>
      <c r="AG103" s="211"/>
      <c r="AH103" s="212"/>
      <c r="AI103" s="212"/>
      <c r="AJ103" s="212"/>
      <c r="AK103" s="212"/>
      <c r="AL103" s="212"/>
      <c r="AM103" s="213"/>
      <c r="AN103" s="211"/>
      <c r="AO103" s="212"/>
      <c r="AP103" s="212"/>
      <c r="AQ103" s="212"/>
      <c r="AR103" s="212"/>
      <c r="AS103" s="212"/>
      <c r="AT103" s="213"/>
      <c r="AU103" s="211"/>
      <c r="AV103" s="212"/>
      <c r="AW103" s="212"/>
      <c r="AX103" s="1039"/>
      <c r="AY103" s="1040"/>
      <c r="AZ103" s="1041"/>
      <c r="BA103" s="1042"/>
      <c r="BB103" s="854"/>
      <c r="BC103" s="827"/>
      <c r="BD103" s="827"/>
      <c r="BE103" s="827"/>
      <c r="BF103" s="828"/>
    </row>
    <row r="104" spans="2:58" ht="20.25" customHeight="1">
      <c r="B104" s="1036"/>
      <c r="C104" s="903"/>
      <c r="D104" s="904"/>
      <c r="E104" s="905"/>
      <c r="F104" s="135"/>
      <c r="G104" s="820"/>
      <c r="H104" s="825"/>
      <c r="I104" s="823"/>
      <c r="J104" s="823"/>
      <c r="K104" s="824"/>
      <c r="L104" s="829"/>
      <c r="M104" s="830"/>
      <c r="N104" s="830"/>
      <c r="O104" s="831"/>
      <c r="P104" s="859" t="s">
        <v>151</v>
      </c>
      <c r="Q104" s="860"/>
      <c r="R104" s="861"/>
      <c r="S104" s="136" t="str">
        <f>IF(S103="","",VLOOKUP(S103,'シフト記号表（勤務時間帯）'!$C$6:$K$35,9,FALSE))</f>
        <v/>
      </c>
      <c r="T104" s="137" t="str">
        <f>IF(T103="","",VLOOKUP(T103,'シフト記号表（勤務時間帯）'!$C$6:$K$35,9,FALSE))</f>
        <v/>
      </c>
      <c r="U104" s="137" t="str">
        <f>IF(U103="","",VLOOKUP(U103,'シフト記号表（勤務時間帯）'!$C$6:$K$35,9,FALSE))</f>
        <v/>
      </c>
      <c r="V104" s="137" t="str">
        <f>IF(V103="","",VLOOKUP(V103,'シフト記号表（勤務時間帯）'!$C$6:$K$35,9,FALSE))</f>
        <v/>
      </c>
      <c r="W104" s="137" t="str">
        <f>IF(W103="","",VLOOKUP(W103,'シフト記号表（勤務時間帯）'!$C$6:$K$35,9,FALSE))</f>
        <v/>
      </c>
      <c r="X104" s="137" t="str">
        <f>IF(X103="","",VLOOKUP(X103,'シフト記号表（勤務時間帯）'!$C$6:$K$35,9,FALSE))</f>
        <v/>
      </c>
      <c r="Y104" s="138" t="str">
        <f>IF(Y103="","",VLOOKUP(Y103,'シフト記号表（勤務時間帯）'!$C$6:$K$35,9,FALSE))</f>
        <v/>
      </c>
      <c r="Z104" s="136" t="str">
        <f>IF(Z103="","",VLOOKUP(Z103,'シフト記号表（勤務時間帯）'!$C$6:$K$35,9,FALSE))</f>
        <v/>
      </c>
      <c r="AA104" s="137" t="str">
        <f>IF(AA103="","",VLOOKUP(AA103,'シフト記号表（勤務時間帯）'!$C$6:$K$35,9,FALSE))</f>
        <v/>
      </c>
      <c r="AB104" s="137" t="str">
        <f>IF(AB103="","",VLOOKUP(AB103,'シフト記号表（勤務時間帯）'!$C$6:$K$35,9,FALSE))</f>
        <v/>
      </c>
      <c r="AC104" s="137" t="str">
        <f>IF(AC103="","",VLOOKUP(AC103,'シフト記号表（勤務時間帯）'!$C$6:$K$35,9,FALSE))</f>
        <v/>
      </c>
      <c r="AD104" s="137" t="str">
        <f>IF(AD103="","",VLOOKUP(AD103,'シフト記号表（勤務時間帯）'!$C$6:$K$35,9,FALSE))</f>
        <v/>
      </c>
      <c r="AE104" s="137" t="str">
        <f>IF(AE103="","",VLOOKUP(AE103,'シフト記号表（勤務時間帯）'!$C$6:$K$35,9,FALSE))</f>
        <v/>
      </c>
      <c r="AF104" s="138" t="str">
        <f>IF(AF103="","",VLOOKUP(AF103,'シフト記号表（勤務時間帯）'!$C$6:$K$35,9,FALSE))</f>
        <v/>
      </c>
      <c r="AG104" s="136" t="str">
        <f>IF(AG103="","",VLOOKUP(AG103,'シフト記号表（勤務時間帯）'!$C$6:$K$35,9,FALSE))</f>
        <v/>
      </c>
      <c r="AH104" s="137" t="str">
        <f>IF(AH103="","",VLOOKUP(AH103,'シフト記号表（勤務時間帯）'!$C$6:$K$35,9,FALSE))</f>
        <v/>
      </c>
      <c r="AI104" s="137" t="str">
        <f>IF(AI103="","",VLOOKUP(AI103,'シフト記号表（勤務時間帯）'!$C$6:$K$35,9,FALSE))</f>
        <v/>
      </c>
      <c r="AJ104" s="137" t="str">
        <f>IF(AJ103="","",VLOOKUP(AJ103,'シフト記号表（勤務時間帯）'!$C$6:$K$35,9,FALSE))</f>
        <v/>
      </c>
      <c r="AK104" s="137" t="str">
        <f>IF(AK103="","",VLOOKUP(AK103,'シフト記号表（勤務時間帯）'!$C$6:$K$35,9,FALSE))</f>
        <v/>
      </c>
      <c r="AL104" s="137" t="str">
        <f>IF(AL103="","",VLOOKUP(AL103,'シフト記号表（勤務時間帯）'!$C$6:$K$35,9,FALSE))</f>
        <v/>
      </c>
      <c r="AM104" s="138" t="str">
        <f>IF(AM103="","",VLOOKUP(AM103,'シフト記号表（勤務時間帯）'!$C$6:$K$35,9,FALSE))</f>
        <v/>
      </c>
      <c r="AN104" s="136" t="str">
        <f>IF(AN103="","",VLOOKUP(AN103,'シフト記号表（勤務時間帯）'!$C$6:$K$35,9,FALSE))</f>
        <v/>
      </c>
      <c r="AO104" s="137" t="str">
        <f>IF(AO103="","",VLOOKUP(AO103,'シフト記号表（勤務時間帯）'!$C$6:$K$35,9,FALSE))</f>
        <v/>
      </c>
      <c r="AP104" s="137" t="str">
        <f>IF(AP103="","",VLOOKUP(AP103,'シフト記号表（勤務時間帯）'!$C$6:$K$35,9,FALSE))</f>
        <v/>
      </c>
      <c r="AQ104" s="137" t="str">
        <f>IF(AQ103="","",VLOOKUP(AQ103,'シフト記号表（勤務時間帯）'!$C$6:$K$35,9,FALSE))</f>
        <v/>
      </c>
      <c r="AR104" s="137" t="str">
        <f>IF(AR103="","",VLOOKUP(AR103,'シフト記号表（勤務時間帯）'!$C$6:$K$35,9,FALSE))</f>
        <v/>
      </c>
      <c r="AS104" s="137" t="str">
        <f>IF(AS103="","",VLOOKUP(AS103,'シフト記号表（勤務時間帯）'!$C$6:$K$35,9,FALSE))</f>
        <v/>
      </c>
      <c r="AT104" s="138" t="str">
        <f>IF(AT103="","",VLOOKUP(AT103,'シフト記号表（勤務時間帯）'!$C$6:$K$35,9,FALSE))</f>
        <v/>
      </c>
      <c r="AU104" s="136" t="str">
        <f>IF(AU103="","",VLOOKUP(AU103,'シフト記号表（勤務時間帯）'!$C$6:$K$35,9,FALSE))</f>
        <v/>
      </c>
      <c r="AV104" s="137" t="str">
        <f>IF(AV103="","",VLOOKUP(AV103,'シフト記号表（勤務時間帯）'!$C$6:$K$35,9,FALSE))</f>
        <v/>
      </c>
      <c r="AW104" s="137" t="str">
        <f>IF(AW103="","",VLOOKUP(AW103,'シフト記号表（勤務時間帯）'!$C$6:$K$35,9,FALSE))</f>
        <v/>
      </c>
      <c r="AX104" s="862">
        <f>IF($BB$3="４週",SUM(S104:AT104),IF($BB$3="暦月",SUM(S104:AW104),""))</f>
        <v>0</v>
      </c>
      <c r="AY104" s="863"/>
      <c r="AZ104" s="864">
        <f>IF($BB$3="４週",AX104/4,IF($BB$3="暦月",'地密通所（100名）'!AX104/('地密通所（100名）'!$BB$8/7),""))</f>
        <v>0</v>
      </c>
      <c r="BA104" s="865"/>
      <c r="BB104" s="855"/>
      <c r="BC104" s="830"/>
      <c r="BD104" s="830"/>
      <c r="BE104" s="830"/>
      <c r="BF104" s="831"/>
    </row>
    <row r="105" spans="2:58" ht="20.25" customHeight="1">
      <c r="B105" s="1036"/>
      <c r="C105" s="906"/>
      <c r="D105" s="907"/>
      <c r="E105" s="908"/>
      <c r="F105" s="214">
        <f>C103</f>
        <v>0</v>
      </c>
      <c r="G105" s="821"/>
      <c r="H105" s="825"/>
      <c r="I105" s="823"/>
      <c r="J105" s="823"/>
      <c r="K105" s="824"/>
      <c r="L105" s="832"/>
      <c r="M105" s="833"/>
      <c r="N105" s="833"/>
      <c r="O105" s="834"/>
      <c r="P105" s="895" t="s">
        <v>152</v>
      </c>
      <c r="Q105" s="896"/>
      <c r="R105" s="897"/>
      <c r="S105" s="140" t="str">
        <f>IF(S103="","",VLOOKUP(S103,'シフト記号表（勤務時間帯）'!$C$6:$U$35,19,FALSE))</f>
        <v/>
      </c>
      <c r="T105" s="141" t="str">
        <f>IF(T103="","",VLOOKUP(T103,'シフト記号表（勤務時間帯）'!$C$6:$U$35,19,FALSE))</f>
        <v/>
      </c>
      <c r="U105" s="141" t="str">
        <f>IF(U103="","",VLOOKUP(U103,'シフト記号表（勤務時間帯）'!$C$6:$U$35,19,FALSE))</f>
        <v/>
      </c>
      <c r="V105" s="141" t="str">
        <f>IF(V103="","",VLOOKUP(V103,'シフト記号表（勤務時間帯）'!$C$6:$U$35,19,FALSE))</f>
        <v/>
      </c>
      <c r="W105" s="141" t="str">
        <f>IF(W103="","",VLOOKUP(W103,'シフト記号表（勤務時間帯）'!$C$6:$U$35,19,FALSE))</f>
        <v/>
      </c>
      <c r="X105" s="141" t="str">
        <f>IF(X103="","",VLOOKUP(X103,'シフト記号表（勤務時間帯）'!$C$6:$U$35,19,FALSE))</f>
        <v/>
      </c>
      <c r="Y105" s="142" t="str">
        <f>IF(Y103="","",VLOOKUP(Y103,'シフト記号表（勤務時間帯）'!$C$6:$U$35,19,FALSE))</f>
        <v/>
      </c>
      <c r="Z105" s="140" t="str">
        <f>IF(Z103="","",VLOOKUP(Z103,'シフト記号表（勤務時間帯）'!$C$6:$U$35,19,FALSE))</f>
        <v/>
      </c>
      <c r="AA105" s="141" t="str">
        <f>IF(AA103="","",VLOOKUP(AA103,'シフト記号表（勤務時間帯）'!$C$6:$U$35,19,FALSE))</f>
        <v/>
      </c>
      <c r="AB105" s="141" t="str">
        <f>IF(AB103="","",VLOOKUP(AB103,'シフト記号表（勤務時間帯）'!$C$6:$U$35,19,FALSE))</f>
        <v/>
      </c>
      <c r="AC105" s="141" t="str">
        <f>IF(AC103="","",VLOOKUP(AC103,'シフト記号表（勤務時間帯）'!$C$6:$U$35,19,FALSE))</f>
        <v/>
      </c>
      <c r="AD105" s="141" t="str">
        <f>IF(AD103="","",VLOOKUP(AD103,'シフト記号表（勤務時間帯）'!$C$6:$U$35,19,FALSE))</f>
        <v/>
      </c>
      <c r="AE105" s="141" t="str">
        <f>IF(AE103="","",VLOOKUP(AE103,'シフト記号表（勤務時間帯）'!$C$6:$U$35,19,FALSE))</f>
        <v/>
      </c>
      <c r="AF105" s="142" t="str">
        <f>IF(AF103="","",VLOOKUP(AF103,'シフト記号表（勤務時間帯）'!$C$6:$U$35,19,FALSE))</f>
        <v/>
      </c>
      <c r="AG105" s="140" t="str">
        <f>IF(AG103="","",VLOOKUP(AG103,'シフト記号表（勤務時間帯）'!$C$6:$U$35,19,FALSE))</f>
        <v/>
      </c>
      <c r="AH105" s="141" t="str">
        <f>IF(AH103="","",VLOOKUP(AH103,'シフト記号表（勤務時間帯）'!$C$6:$U$35,19,FALSE))</f>
        <v/>
      </c>
      <c r="AI105" s="141" t="str">
        <f>IF(AI103="","",VLOOKUP(AI103,'シフト記号表（勤務時間帯）'!$C$6:$U$35,19,FALSE))</f>
        <v/>
      </c>
      <c r="AJ105" s="141" t="str">
        <f>IF(AJ103="","",VLOOKUP(AJ103,'シフト記号表（勤務時間帯）'!$C$6:$U$35,19,FALSE))</f>
        <v/>
      </c>
      <c r="AK105" s="141" t="str">
        <f>IF(AK103="","",VLOOKUP(AK103,'シフト記号表（勤務時間帯）'!$C$6:$U$35,19,FALSE))</f>
        <v/>
      </c>
      <c r="AL105" s="141" t="str">
        <f>IF(AL103="","",VLOOKUP(AL103,'シフト記号表（勤務時間帯）'!$C$6:$U$35,19,FALSE))</f>
        <v/>
      </c>
      <c r="AM105" s="142" t="str">
        <f>IF(AM103="","",VLOOKUP(AM103,'シフト記号表（勤務時間帯）'!$C$6:$U$35,19,FALSE))</f>
        <v/>
      </c>
      <c r="AN105" s="140" t="str">
        <f>IF(AN103="","",VLOOKUP(AN103,'シフト記号表（勤務時間帯）'!$C$6:$U$35,19,FALSE))</f>
        <v/>
      </c>
      <c r="AO105" s="141" t="str">
        <f>IF(AO103="","",VLOOKUP(AO103,'シフト記号表（勤務時間帯）'!$C$6:$U$35,19,FALSE))</f>
        <v/>
      </c>
      <c r="AP105" s="141" t="str">
        <f>IF(AP103="","",VLOOKUP(AP103,'シフト記号表（勤務時間帯）'!$C$6:$U$35,19,FALSE))</f>
        <v/>
      </c>
      <c r="AQ105" s="141" t="str">
        <f>IF(AQ103="","",VLOOKUP(AQ103,'シフト記号表（勤務時間帯）'!$C$6:$U$35,19,FALSE))</f>
        <v/>
      </c>
      <c r="AR105" s="141" t="str">
        <f>IF(AR103="","",VLOOKUP(AR103,'シフト記号表（勤務時間帯）'!$C$6:$U$35,19,FALSE))</f>
        <v/>
      </c>
      <c r="AS105" s="141" t="str">
        <f>IF(AS103="","",VLOOKUP(AS103,'シフト記号表（勤務時間帯）'!$C$6:$U$35,19,FALSE))</f>
        <v/>
      </c>
      <c r="AT105" s="142" t="str">
        <f>IF(AT103="","",VLOOKUP(AT103,'シフト記号表（勤務時間帯）'!$C$6:$U$35,19,FALSE))</f>
        <v/>
      </c>
      <c r="AU105" s="140" t="str">
        <f>IF(AU103="","",VLOOKUP(AU103,'シフト記号表（勤務時間帯）'!$C$6:$U$35,19,FALSE))</f>
        <v/>
      </c>
      <c r="AV105" s="141" t="str">
        <f>IF(AV103="","",VLOOKUP(AV103,'シフト記号表（勤務時間帯）'!$C$6:$U$35,19,FALSE))</f>
        <v/>
      </c>
      <c r="AW105" s="141" t="str">
        <f>IF(AW103="","",VLOOKUP(AW103,'シフト記号表（勤務時間帯）'!$C$6:$U$35,19,FALSE))</f>
        <v/>
      </c>
      <c r="AX105" s="869">
        <f>IF($BB$3="４週",SUM(S105:AT105),IF($BB$3="暦月",SUM(S105:AW105),""))</f>
        <v>0</v>
      </c>
      <c r="AY105" s="870"/>
      <c r="AZ105" s="871">
        <f>IF($BB$3="４週",AX105/4,IF($BB$3="暦月",'地密通所（100名）'!AX105/('地密通所（100名）'!$BB$8/7),""))</f>
        <v>0</v>
      </c>
      <c r="BA105" s="872"/>
      <c r="BB105" s="914"/>
      <c r="BC105" s="833"/>
      <c r="BD105" s="833"/>
      <c r="BE105" s="833"/>
      <c r="BF105" s="834"/>
    </row>
    <row r="106" spans="2:58" ht="20.25" customHeight="1">
      <c r="B106" s="1036">
        <f>B103+1</f>
        <v>29</v>
      </c>
      <c r="C106" s="900"/>
      <c r="D106" s="901"/>
      <c r="E106" s="902"/>
      <c r="F106" s="143"/>
      <c r="G106" s="819"/>
      <c r="H106" s="822"/>
      <c r="I106" s="823"/>
      <c r="J106" s="823"/>
      <c r="K106" s="824"/>
      <c r="L106" s="826"/>
      <c r="M106" s="827"/>
      <c r="N106" s="827"/>
      <c r="O106" s="828"/>
      <c r="P106" s="835" t="s">
        <v>148</v>
      </c>
      <c r="Q106" s="836"/>
      <c r="R106" s="837"/>
      <c r="S106" s="211"/>
      <c r="T106" s="212"/>
      <c r="U106" s="212"/>
      <c r="V106" s="212"/>
      <c r="W106" s="212"/>
      <c r="X106" s="212"/>
      <c r="Y106" s="213"/>
      <c r="Z106" s="211"/>
      <c r="AA106" s="212"/>
      <c r="AB106" s="212"/>
      <c r="AC106" s="212"/>
      <c r="AD106" s="212"/>
      <c r="AE106" s="212"/>
      <c r="AF106" s="213"/>
      <c r="AG106" s="211"/>
      <c r="AH106" s="212"/>
      <c r="AI106" s="212"/>
      <c r="AJ106" s="212"/>
      <c r="AK106" s="212"/>
      <c r="AL106" s="212"/>
      <c r="AM106" s="213"/>
      <c r="AN106" s="211"/>
      <c r="AO106" s="212"/>
      <c r="AP106" s="212"/>
      <c r="AQ106" s="212"/>
      <c r="AR106" s="212"/>
      <c r="AS106" s="212"/>
      <c r="AT106" s="213"/>
      <c r="AU106" s="211"/>
      <c r="AV106" s="212"/>
      <c r="AW106" s="212"/>
      <c r="AX106" s="1039"/>
      <c r="AY106" s="1040"/>
      <c r="AZ106" s="1041"/>
      <c r="BA106" s="1042"/>
      <c r="BB106" s="854"/>
      <c r="BC106" s="827"/>
      <c r="BD106" s="827"/>
      <c r="BE106" s="827"/>
      <c r="BF106" s="828"/>
    </row>
    <row r="107" spans="2:58" ht="20.25" customHeight="1">
      <c r="B107" s="1036"/>
      <c r="C107" s="903"/>
      <c r="D107" s="904"/>
      <c r="E107" s="905"/>
      <c r="F107" s="135"/>
      <c r="G107" s="820"/>
      <c r="H107" s="825"/>
      <c r="I107" s="823"/>
      <c r="J107" s="823"/>
      <c r="K107" s="824"/>
      <c r="L107" s="829"/>
      <c r="M107" s="830"/>
      <c r="N107" s="830"/>
      <c r="O107" s="831"/>
      <c r="P107" s="859" t="s">
        <v>151</v>
      </c>
      <c r="Q107" s="860"/>
      <c r="R107" s="861"/>
      <c r="S107" s="136" t="str">
        <f>IF(S106="","",VLOOKUP(S106,'シフト記号表（勤務時間帯）'!$C$6:$K$35,9,FALSE))</f>
        <v/>
      </c>
      <c r="T107" s="137" t="str">
        <f>IF(T106="","",VLOOKUP(T106,'シフト記号表（勤務時間帯）'!$C$6:$K$35,9,FALSE))</f>
        <v/>
      </c>
      <c r="U107" s="137" t="str">
        <f>IF(U106="","",VLOOKUP(U106,'シフト記号表（勤務時間帯）'!$C$6:$K$35,9,FALSE))</f>
        <v/>
      </c>
      <c r="V107" s="137" t="str">
        <f>IF(V106="","",VLOOKUP(V106,'シフト記号表（勤務時間帯）'!$C$6:$K$35,9,FALSE))</f>
        <v/>
      </c>
      <c r="W107" s="137" t="str">
        <f>IF(W106="","",VLOOKUP(W106,'シフト記号表（勤務時間帯）'!$C$6:$K$35,9,FALSE))</f>
        <v/>
      </c>
      <c r="X107" s="137" t="str">
        <f>IF(X106="","",VLOOKUP(X106,'シフト記号表（勤務時間帯）'!$C$6:$K$35,9,FALSE))</f>
        <v/>
      </c>
      <c r="Y107" s="138" t="str">
        <f>IF(Y106="","",VLOOKUP(Y106,'シフト記号表（勤務時間帯）'!$C$6:$K$35,9,FALSE))</f>
        <v/>
      </c>
      <c r="Z107" s="136" t="str">
        <f>IF(Z106="","",VLOOKUP(Z106,'シフト記号表（勤務時間帯）'!$C$6:$K$35,9,FALSE))</f>
        <v/>
      </c>
      <c r="AA107" s="137" t="str">
        <f>IF(AA106="","",VLOOKUP(AA106,'シフト記号表（勤務時間帯）'!$C$6:$K$35,9,FALSE))</f>
        <v/>
      </c>
      <c r="AB107" s="137" t="str">
        <f>IF(AB106="","",VLOOKUP(AB106,'シフト記号表（勤務時間帯）'!$C$6:$K$35,9,FALSE))</f>
        <v/>
      </c>
      <c r="AC107" s="137" t="str">
        <f>IF(AC106="","",VLOOKUP(AC106,'シフト記号表（勤務時間帯）'!$C$6:$K$35,9,FALSE))</f>
        <v/>
      </c>
      <c r="AD107" s="137" t="str">
        <f>IF(AD106="","",VLOOKUP(AD106,'シフト記号表（勤務時間帯）'!$C$6:$K$35,9,FALSE))</f>
        <v/>
      </c>
      <c r="AE107" s="137" t="str">
        <f>IF(AE106="","",VLOOKUP(AE106,'シフト記号表（勤務時間帯）'!$C$6:$K$35,9,FALSE))</f>
        <v/>
      </c>
      <c r="AF107" s="138" t="str">
        <f>IF(AF106="","",VLOOKUP(AF106,'シフト記号表（勤務時間帯）'!$C$6:$K$35,9,FALSE))</f>
        <v/>
      </c>
      <c r="AG107" s="136" t="str">
        <f>IF(AG106="","",VLOOKUP(AG106,'シフト記号表（勤務時間帯）'!$C$6:$K$35,9,FALSE))</f>
        <v/>
      </c>
      <c r="AH107" s="137" t="str">
        <f>IF(AH106="","",VLOOKUP(AH106,'シフト記号表（勤務時間帯）'!$C$6:$K$35,9,FALSE))</f>
        <v/>
      </c>
      <c r="AI107" s="137" t="str">
        <f>IF(AI106="","",VLOOKUP(AI106,'シフト記号表（勤務時間帯）'!$C$6:$K$35,9,FALSE))</f>
        <v/>
      </c>
      <c r="AJ107" s="137" t="str">
        <f>IF(AJ106="","",VLOOKUP(AJ106,'シフト記号表（勤務時間帯）'!$C$6:$K$35,9,FALSE))</f>
        <v/>
      </c>
      <c r="AK107" s="137" t="str">
        <f>IF(AK106="","",VLOOKUP(AK106,'シフト記号表（勤務時間帯）'!$C$6:$K$35,9,FALSE))</f>
        <v/>
      </c>
      <c r="AL107" s="137" t="str">
        <f>IF(AL106="","",VLOOKUP(AL106,'シフト記号表（勤務時間帯）'!$C$6:$K$35,9,FALSE))</f>
        <v/>
      </c>
      <c r="AM107" s="138" t="str">
        <f>IF(AM106="","",VLOOKUP(AM106,'シフト記号表（勤務時間帯）'!$C$6:$K$35,9,FALSE))</f>
        <v/>
      </c>
      <c r="AN107" s="136" t="str">
        <f>IF(AN106="","",VLOOKUP(AN106,'シフト記号表（勤務時間帯）'!$C$6:$K$35,9,FALSE))</f>
        <v/>
      </c>
      <c r="AO107" s="137" t="str">
        <f>IF(AO106="","",VLOOKUP(AO106,'シフト記号表（勤務時間帯）'!$C$6:$K$35,9,FALSE))</f>
        <v/>
      </c>
      <c r="AP107" s="137" t="str">
        <f>IF(AP106="","",VLOOKUP(AP106,'シフト記号表（勤務時間帯）'!$C$6:$K$35,9,FALSE))</f>
        <v/>
      </c>
      <c r="AQ107" s="137" t="str">
        <f>IF(AQ106="","",VLOOKUP(AQ106,'シフト記号表（勤務時間帯）'!$C$6:$K$35,9,FALSE))</f>
        <v/>
      </c>
      <c r="AR107" s="137" t="str">
        <f>IF(AR106="","",VLOOKUP(AR106,'シフト記号表（勤務時間帯）'!$C$6:$K$35,9,FALSE))</f>
        <v/>
      </c>
      <c r="AS107" s="137" t="str">
        <f>IF(AS106="","",VLOOKUP(AS106,'シフト記号表（勤務時間帯）'!$C$6:$K$35,9,FALSE))</f>
        <v/>
      </c>
      <c r="AT107" s="138" t="str">
        <f>IF(AT106="","",VLOOKUP(AT106,'シフト記号表（勤務時間帯）'!$C$6:$K$35,9,FALSE))</f>
        <v/>
      </c>
      <c r="AU107" s="136" t="str">
        <f>IF(AU106="","",VLOOKUP(AU106,'シフト記号表（勤務時間帯）'!$C$6:$K$35,9,FALSE))</f>
        <v/>
      </c>
      <c r="AV107" s="137" t="str">
        <f>IF(AV106="","",VLOOKUP(AV106,'シフト記号表（勤務時間帯）'!$C$6:$K$35,9,FALSE))</f>
        <v/>
      </c>
      <c r="AW107" s="137" t="str">
        <f>IF(AW106="","",VLOOKUP(AW106,'シフト記号表（勤務時間帯）'!$C$6:$K$35,9,FALSE))</f>
        <v/>
      </c>
      <c r="AX107" s="862">
        <f>IF($BB$3="４週",SUM(S107:AT107),IF($BB$3="暦月",SUM(S107:AW107),""))</f>
        <v>0</v>
      </c>
      <c r="AY107" s="863"/>
      <c r="AZ107" s="864">
        <f>IF($BB$3="４週",AX107/4,IF($BB$3="暦月",'地密通所（100名）'!AX107/('地密通所（100名）'!$BB$8/7),""))</f>
        <v>0</v>
      </c>
      <c r="BA107" s="865"/>
      <c r="BB107" s="855"/>
      <c r="BC107" s="830"/>
      <c r="BD107" s="830"/>
      <c r="BE107" s="830"/>
      <c r="BF107" s="831"/>
    </row>
    <row r="108" spans="2:58" ht="20.25" customHeight="1">
      <c r="B108" s="1036"/>
      <c r="C108" s="906"/>
      <c r="D108" s="907"/>
      <c r="E108" s="908"/>
      <c r="F108" s="214">
        <f>C106</f>
        <v>0</v>
      </c>
      <c r="G108" s="821"/>
      <c r="H108" s="825"/>
      <c r="I108" s="823"/>
      <c r="J108" s="823"/>
      <c r="K108" s="824"/>
      <c r="L108" s="832"/>
      <c r="M108" s="833"/>
      <c r="N108" s="833"/>
      <c r="O108" s="834"/>
      <c r="P108" s="895" t="s">
        <v>152</v>
      </c>
      <c r="Q108" s="896"/>
      <c r="R108" s="897"/>
      <c r="S108" s="140" t="str">
        <f>IF(S106="","",VLOOKUP(S106,'シフト記号表（勤務時間帯）'!$C$6:$U$35,19,FALSE))</f>
        <v/>
      </c>
      <c r="T108" s="141" t="str">
        <f>IF(T106="","",VLOOKUP(T106,'シフト記号表（勤務時間帯）'!$C$6:$U$35,19,FALSE))</f>
        <v/>
      </c>
      <c r="U108" s="141" t="str">
        <f>IF(U106="","",VLOOKUP(U106,'シフト記号表（勤務時間帯）'!$C$6:$U$35,19,FALSE))</f>
        <v/>
      </c>
      <c r="V108" s="141" t="str">
        <f>IF(V106="","",VLOOKUP(V106,'シフト記号表（勤務時間帯）'!$C$6:$U$35,19,FALSE))</f>
        <v/>
      </c>
      <c r="W108" s="141" t="str">
        <f>IF(W106="","",VLOOKUP(W106,'シフト記号表（勤務時間帯）'!$C$6:$U$35,19,FALSE))</f>
        <v/>
      </c>
      <c r="X108" s="141" t="str">
        <f>IF(X106="","",VLOOKUP(X106,'シフト記号表（勤務時間帯）'!$C$6:$U$35,19,FALSE))</f>
        <v/>
      </c>
      <c r="Y108" s="142" t="str">
        <f>IF(Y106="","",VLOOKUP(Y106,'シフト記号表（勤務時間帯）'!$C$6:$U$35,19,FALSE))</f>
        <v/>
      </c>
      <c r="Z108" s="140" t="str">
        <f>IF(Z106="","",VLOOKUP(Z106,'シフト記号表（勤務時間帯）'!$C$6:$U$35,19,FALSE))</f>
        <v/>
      </c>
      <c r="AA108" s="141" t="str">
        <f>IF(AA106="","",VLOOKUP(AA106,'シフト記号表（勤務時間帯）'!$C$6:$U$35,19,FALSE))</f>
        <v/>
      </c>
      <c r="AB108" s="141" t="str">
        <f>IF(AB106="","",VLOOKUP(AB106,'シフト記号表（勤務時間帯）'!$C$6:$U$35,19,FALSE))</f>
        <v/>
      </c>
      <c r="AC108" s="141" t="str">
        <f>IF(AC106="","",VLOOKUP(AC106,'シフト記号表（勤務時間帯）'!$C$6:$U$35,19,FALSE))</f>
        <v/>
      </c>
      <c r="AD108" s="141" t="str">
        <f>IF(AD106="","",VLOOKUP(AD106,'シフト記号表（勤務時間帯）'!$C$6:$U$35,19,FALSE))</f>
        <v/>
      </c>
      <c r="AE108" s="141" t="str">
        <f>IF(AE106="","",VLOOKUP(AE106,'シフト記号表（勤務時間帯）'!$C$6:$U$35,19,FALSE))</f>
        <v/>
      </c>
      <c r="AF108" s="142" t="str">
        <f>IF(AF106="","",VLOOKUP(AF106,'シフト記号表（勤務時間帯）'!$C$6:$U$35,19,FALSE))</f>
        <v/>
      </c>
      <c r="AG108" s="140" t="str">
        <f>IF(AG106="","",VLOOKUP(AG106,'シフト記号表（勤務時間帯）'!$C$6:$U$35,19,FALSE))</f>
        <v/>
      </c>
      <c r="AH108" s="141" t="str">
        <f>IF(AH106="","",VLOOKUP(AH106,'シフト記号表（勤務時間帯）'!$C$6:$U$35,19,FALSE))</f>
        <v/>
      </c>
      <c r="AI108" s="141" t="str">
        <f>IF(AI106="","",VLOOKUP(AI106,'シフト記号表（勤務時間帯）'!$C$6:$U$35,19,FALSE))</f>
        <v/>
      </c>
      <c r="AJ108" s="141" t="str">
        <f>IF(AJ106="","",VLOOKUP(AJ106,'シフト記号表（勤務時間帯）'!$C$6:$U$35,19,FALSE))</f>
        <v/>
      </c>
      <c r="AK108" s="141" t="str">
        <f>IF(AK106="","",VLOOKUP(AK106,'シフト記号表（勤務時間帯）'!$C$6:$U$35,19,FALSE))</f>
        <v/>
      </c>
      <c r="AL108" s="141" t="str">
        <f>IF(AL106="","",VLOOKUP(AL106,'シフト記号表（勤務時間帯）'!$C$6:$U$35,19,FALSE))</f>
        <v/>
      </c>
      <c r="AM108" s="142" t="str">
        <f>IF(AM106="","",VLOOKUP(AM106,'シフト記号表（勤務時間帯）'!$C$6:$U$35,19,FALSE))</f>
        <v/>
      </c>
      <c r="AN108" s="140" t="str">
        <f>IF(AN106="","",VLOOKUP(AN106,'シフト記号表（勤務時間帯）'!$C$6:$U$35,19,FALSE))</f>
        <v/>
      </c>
      <c r="AO108" s="141" t="str">
        <f>IF(AO106="","",VLOOKUP(AO106,'シフト記号表（勤務時間帯）'!$C$6:$U$35,19,FALSE))</f>
        <v/>
      </c>
      <c r="AP108" s="141" t="str">
        <f>IF(AP106="","",VLOOKUP(AP106,'シフト記号表（勤務時間帯）'!$C$6:$U$35,19,FALSE))</f>
        <v/>
      </c>
      <c r="AQ108" s="141" t="str">
        <f>IF(AQ106="","",VLOOKUP(AQ106,'シフト記号表（勤務時間帯）'!$C$6:$U$35,19,FALSE))</f>
        <v/>
      </c>
      <c r="AR108" s="141" t="str">
        <f>IF(AR106="","",VLOOKUP(AR106,'シフト記号表（勤務時間帯）'!$C$6:$U$35,19,FALSE))</f>
        <v/>
      </c>
      <c r="AS108" s="141" t="str">
        <f>IF(AS106="","",VLOOKUP(AS106,'シフト記号表（勤務時間帯）'!$C$6:$U$35,19,FALSE))</f>
        <v/>
      </c>
      <c r="AT108" s="142" t="str">
        <f>IF(AT106="","",VLOOKUP(AT106,'シフト記号表（勤務時間帯）'!$C$6:$U$35,19,FALSE))</f>
        <v/>
      </c>
      <c r="AU108" s="140" t="str">
        <f>IF(AU106="","",VLOOKUP(AU106,'シフト記号表（勤務時間帯）'!$C$6:$U$35,19,FALSE))</f>
        <v/>
      </c>
      <c r="AV108" s="141" t="str">
        <f>IF(AV106="","",VLOOKUP(AV106,'シフト記号表（勤務時間帯）'!$C$6:$U$35,19,FALSE))</f>
        <v/>
      </c>
      <c r="AW108" s="141" t="str">
        <f>IF(AW106="","",VLOOKUP(AW106,'シフト記号表（勤務時間帯）'!$C$6:$U$35,19,FALSE))</f>
        <v/>
      </c>
      <c r="AX108" s="869">
        <f>IF($BB$3="４週",SUM(S108:AT108),IF($BB$3="暦月",SUM(S108:AW108),""))</f>
        <v>0</v>
      </c>
      <c r="AY108" s="870"/>
      <c r="AZ108" s="871">
        <f>IF($BB$3="４週",AX108/4,IF($BB$3="暦月",'地密通所（100名）'!AX108/('地密通所（100名）'!$BB$8/7),""))</f>
        <v>0</v>
      </c>
      <c r="BA108" s="872"/>
      <c r="BB108" s="914"/>
      <c r="BC108" s="833"/>
      <c r="BD108" s="833"/>
      <c r="BE108" s="833"/>
      <c r="BF108" s="834"/>
    </row>
    <row r="109" spans="2:58" ht="20.25" customHeight="1">
      <c r="B109" s="1036">
        <f>B106+1</f>
        <v>30</v>
      </c>
      <c r="C109" s="900"/>
      <c r="D109" s="901"/>
      <c r="E109" s="902"/>
      <c r="F109" s="143"/>
      <c r="G109" s="819"/>
      <c r="H109" s="822"/>
      <c r="I109" s="823"/>
      <c r="J109" s="823"/>
      <c r="K109" s="824"/>
      <c r="L109" s="826"/>
      <c r="M109" s="827"/>
      <c r="N109" s="827"/>
      <c r="O109" s="828"/>
      <c r="P109" s="835" t="s">
        <v>148</v>
      </c>
      <c r="Q109" s="836"/>
      <c r="R109" s="837"/>
      <c r="S109" s="211"/>
      <c r="T109" s="212"/>
      <c r="U109" s="212"/>
      <c r="V109" s="212"/>
      <c r="W109" s="212"/>
      <c r="X109" s="212"/>
      <c r="Y109" s="213"/>
      <c r="Z109" s="211"/>
      <c r="AA109" s="212"/>
      <c r="AB109" s="212"/>
      <c r="AC109" s="212"/>
      <c r="AD109" s="212"/>
      <c r="AE109" s="212"/>
      <c r="AF109" s="213"/>
      <c r="AG109" s="211"/>
      <c r="AH109" s="212"/>
      <c r="AI109" s="212"/>
      <c r="AJ109" s="212"/>
      <c r="AK109" s="212"/>
      <c r="AL109" s="212"/>
      <c r="AM109" s="213"/>
      <c r="AN109" s="211"/>
      <c r="AO109" s="212"/>
      <c r="AP109" s="212"/>
      <c r="AQ109" s="212"/>
      <c r="AR109" s="212"/>
      <c r="AS109" s="212"/>
      <c r="AT109" s="213"/>
      <c r="AU109" s="211"/>
      <c r="AV109" s="212"/>
      <c r="AW109" s="212"/>
      <c r="AX109" s="1039"/>
      <c r="AY109" s="1040"/>
      <c r="AZ109" s="1041"/>
      <c r="BA109" s="1042"/>
      <c r="BB109" s="854"/>
      <c r="BC109" s="827"/>
      <c r="BD109" s="827"/>
      <c r="BE109" s="827"/>
      <c r="BF109" s="828"/>
    </row>
    <row r="110" spans="2:58" ht="20.25" customHeight="1">
      <c r="B110" s="1036"/>
      <c r="C110" s="903"/>
      <c r="D110" s="904"/>
      <c r="E110" s="905"/>
      <c r="F110" s="135"/>
      <c r="G110" s="820"/>
      <c r="H110" s="825"/>
      <c r="I110" s="823"/>
      <c r="J110" s="823"/>
      <c r="K110" s="824"/>
      <c r="L110" s="829"/>
      <c r="M110" s="830"/>
      <c r="N110" s="830"/>
      <c r="O110" s="831"/>
      <c r="P110" s="859" t="s">
        <v>151</v>
      </c>
      <c r="Q110" s="860"/>
      <c r="R110" s="861"/>
      <c r="S110" s="136" t="str">
        <f>IF(S109="","",VLOOKUP(S109,'シフト記号表（勤務時間帯）'!$C$6:$K$35,9,FALSE))</f>
        <v/>
      </c>
      <c r="T110" s="137" t="str">
        <f>IF(T109="","",VLOOKUP(T109,'シフト記号表（勤務時間帯）'!$C$6:$K$35,9,FALSE))</f>
        <v/>
      </c>
      <c r="U110" s="137" t="str">
        <f>IF(U109="","",VLOOKUP(U109,'シフト記号表（勤務時間帯）'!$C$6:$K$35,9,FALSE))</f>
        <v/>
      </c>
      <c r="V110" s="137" t="str">
        <f>IF(V109="","",VLOOKUP(V109,'シフト記号表（勤務時間帯）'!$C$6:$K$35,9,FALSE))</f>
        <v/>
      </c>
      <c r="W110" s="137" t="str">
        <f>IF(W109="","",VLOOKUP(W109,'シフト記号表（勤務時間帯）'!$C$6:$K$35,9,FALSE))</f>
        <v/>
      </c>
      <c r="X110" s="137" t="str">
        <f>IF(X109="","",VLOOKUP(X109,'シフト記号表（勤務時間帯）'!$C$6:$K$35,9,FALSE))</f>
        <v/>
      </c>
      <c r="Y110" s="138" t="str">
        <f>IF(Y109="","",VLOOKUP(Y109,'シフト記号表（勤務時間帯）'!$C$6:$K$35,9,FALSE))</f>
        <v/>
      </c>
      <c r="Z110" s="136" t="str">
        <f>IF(Z109="","",VLOOKUP(Z109,'シフト記号表（勤務時間帯）'!$C$6:$K$35,9,FALSE))</f>
        <v/>
      </c>
      <c r="AA110" s="137" t="str">
        <f>IF(AA109="","",VLOOKUP(AA109,'シフト記号表（勤務時間帯）'!$C$6:$K$35,9,FALSE))</f>
        <v/>
      </c>
      <c r="AB110" s="137" t="str">
        <f>IF(AB109="","",VLOOKUP(AB109,'シフト記号表（勤務時間帯）'!$C$6:$K$35,9,FALSE))</f>
        <v/>
      </c>
      <c r="AC110" s="137" t="str">
        <f>IF(AC109="","",VLOOKUP(AC109,'シフト記号表（勤務時間帯）'!$C$6:$K$35,9,FALSE))</f>
        <v/>
      </c>
      <c r="AD110" s="137" t="str">
        <f>IF(AD109="","",VLOOKUP(AD109,'シフト記号表（勤務時間帯）'!$C$6:$K$35,9,FALSE))</f>
        <v/>
      </c>
      <c r="AE110" s="137" t="str">
        <f>IF(AE109="","",VLOOKUP(AE109,'シフト記号表（勤務時間帯）'!$C$6:$K$35,9,FALSE))</f>
        <v/>
      </c>
      <c r="AF110" s="138" t="str">
        <f>IF(AF109="","",VLOOKUP(AF109,'シフト記号表（勤務時間帯）'!$C$6:$K$35,9,FALSE))</f>
        <v/>
      </c>
      <c r="AG110" s="136" t="str">
        <f>IF(AG109="","",VLOOKUP(AG109,'シフト記号表（勤務時間帯）'!$C$6:$K$35,9,FALSE))</f>
        <v/>
      </c>
      <c r="AH110" s="137" t="str">
        <f>IF(AH109="","",VLOOKUP(AH109,'シフト記号表（勤務時間帯）'!$C$6:$K$35,9,FALSE))</f>
        <v/>
      </c>
      <c r="AI110" s="137" t="str">
        <f>IF(AI109="","",VLOOKUP(AI109,'シフト記号表（勤務時間帯）'!$C$6:$K$35,9,FALSE))</f>
        <v/>
      </c>
      <c r="AJ110" s="137" t="str">
        <f>IF(AJ109="","",VLOOKUP(AJ109,'シフト記号表（勤務時間帯）'!$C$6:$K$35,9,FALSE))</f>
        <v/>
      </c>
      <c r="AK110" s="137" t="str">
        <f>IF(AK109="","",VLOOKUP(AK109,'シフト記号表（勤務時間帯）'!$C$6:$K$35,9,FALSE))</f>
        <v/>
      </c>
      <c r="AL110" s="137" t="str">
        <f>IF(AL109="","",VLOOKUP(AL109,'シフト記号表（勤務時間帯）'!$C$6:$K$35,9,FALSE))</f>
        <v/>
      </c>
      <c r="AM110" s="138" t="str">
        <f>IF(AM109="","",VLOOKUP(AM109,'シフト記号表（勤務時間帯）'!$C$6:$K$35,9,FALSE))</f>
        <v/>
      </c>
      <c r="AN110" s="136" t="str">
        <f>IF(AN109="","",VLOOKUP(AN109,'シフト記号表（勤務時間帯）'!$C$6:$K$35,9,FALSE))</f>
        <v/>
      </c>
      <c r="AO110" s="137" t="str">
        <f>IF(AO109="","",VLOOKUP(AO109,'シフト記号表（勤務時間帯）'!$C$6:$K$35,9,FALSE))</f>
        <v/>
      </c>
      <c r="AP110" s="137" t="str">
        <f>IF(AP109="","",VLOOKUP(AP109,'シフト記号表（勤務時間帯）'!$C$6:$K$35,9,FALSE))</f>
        <v/>
      </c>
      <c r="AQ110" s="137" t="str">
        <f>IF(AQ109="","",VLOOKUP(AQ109,'シフト記号表（勤務時間帯）'!$C$6:$K$35,9,FALSE))</f>
        <v/>
      </c>
      <c r="AR110" s="137" t="str">
        <f>IF(AR109="","",VLOOKUP(AR109,'シフト記号表（勤務時間帯）'!$C$6:$K$35,9,FALSE))</f>
        <v/>
      </c>
      <c r="AS110" s="137" t="str">
        <f>IF(AS109="","",VLOOKUP(AS109,'シフト記号表（勤務時間帯）'!$C$6:$K$35,9,FALSE))</f>
        <v/>
      </c>
      <c r="AT110" s="138" t="str">
        <f>IF(AT109="","",VLOOKUP(AT109,'シフト記号表（勤務時間帯）'!$C$6:$K$35,9,FALSE))</f>
        <v/>
      </c>
      <c r="AU110" s="136" t="str">
        <f>IF(AU109="","",VLOOKUP(AU109,'シフト記号表（勤務時間帯）'!$C$6:$K$35,9,FALSE))</f>
        <v/>
      </c>
      <c r="AV110" s="137" t="str">
        <f>IF(AV109="","",VLOOKUP(AV109,'シフト記号表（勤務時間帯）'!$C$6:$K$35,9,FALSE))</f>
        <v/>
      </c>
      <c r="AW110" s="137" t="str">
        <f>IF(AW109="","",VLOOKUP(AW109,'シフト記号表（勤務時間帯）'!$C$6:$K$35,9,FALSE))</f>
        <v/>
      </c>
      <c r="AX110" s="862">
        <f>IF($BB$3="４週",SUM(S110:AT110),IF($BB$3="暦月",SUM(S110:AW110),""))</f>
        <v>0</v>
      </c>
      <c r="AY110" s="863"/>
      <c r="AZ110" s="864">
        <f>IF($BB$3="４週",AX110/4,IF($BB$3="暦月",'地密通所（100名）'!AX110/('地密通所（100名）'!$BB$8/7),""))</f>
        <v>0</v>
      </c>
      <c r="BA110" s="865"/>
      <c r="BB110" s="855"/>
      <c r="BC110" s="830"/>
      <c r="BD110" s="830"/>
      <c r="BE110" s="830"/>
      <c r="BF110" s="831"/>
    </row>
    <row r="111" spans="2:58" ht="20.25" customHeight="1">
      <c r="B111" s="1036"/>
      <c r="C111" s="906"/>
      <c r="D111" s="907"/>
      <c r="E111" s="908"/>
      <c r="F111" s="214">
        <f>C109</f>
        <v>0</v>
      </c>
      <c r="G111" s="821"/>
      <c r="H111" s="825"/>
      <c r="I111" s="823"/>
      <c r="J111" s="823"/>
      <c r="K111" s="824"/>
      <c r="L111" s="832"/>
      <c r="M111" s="833"/>
      <c r="N111" s="833"/>
      <c r="O111" s="834"/>
      <c r="P111" s="895" t="s">
        <v>152</v>
      </c>
      <c r="Q111" s="896"/>
      <c r="R111" s="897"/>
      <c r="S111" s="140" t="str">
        <f>IF(S109="","",VLOOKUP(S109,'シフト記号表（勤務時間帯）'!$C$6:$U$35,19,FALSE))</f>
        <v/>
      </c>
      <c r="T111" s="141" t="str">
        <f>IF(T109="","",VLOOKUP(T109,'シフト記号表（勤務時間帯）'!$C$6:$U$35,19,FALSE))</f>
        <v/>
      </c>
      <c r="U111" s="141" t="str">
        <f>IF(U109="","",VLOOKUP(U109,'シフト記号表（勤務時間帯）'!$C$6:$U$35,19,FALSE))</f>
        <v/>
      </c>
      <c r="V111" s="141" t="str">
        <f>IF(V109="","",VLOOKUP(V109,'シフト記号表（勤務時間帯）'!$C$6:$U$35,19,FALSE))</f>
        <v/>
      </c>
      <c r="W111" s="141" t="str">
        <f>IF(W109="","",VLOOKUP(W109,'シフト記号表（勤務時間帯）'!$C$6:$U$35,19,FALSE))</f>
        <v/>
      </c>
      <c r="X111" s="141" t="str">
        <f>IF(X109="","",VLOOKUP(X109,'シフト記号表（勤務時間帯）'!$C$6:$U$35,19,FALSE))</f>
        <v/>
      </c>
      <c r="Y111" s="142" t="str">
        <f>IF(Y109="","",VLOOKUP(Y109,'シフト記号表（勤務時間帯）'!$C$6:$U$35,19,FALSE))</f>
        <v/>
      </c>
      <c r="Z111" s="140" t="str">
        <f>IF(Z109="","",VLOOKUP(Z109,'シフト記号表（勤務時間帯）'!$C$6:$U$35,19,FALSE))</f>
        <v/>
      </c>
      <c r="AA111" s="141" t="str">
        <f>IF(AA109="","",VLOOKUP(AA109,'シフト記号表（勤務時間帯）'!$C$6:$U$35,19,FALSE))</f>
        <v/>
      </c>
      <c r="AB111" s="141" t="str">
        <f>IF(AB109="","",VLOOKUP(AB109,'シフト記号表（勤務時間帯）'!$C$6:$U$35,19,FALSE))</f>
        <v/>
      </c>
      <c r="AC111" s="141" t="str">
        <f>IF(AC109="","",VLOOKUP(AC109,'シフト記号表（勤務時間帯）'!$C$6:$U$35,19,FALSE))</f>
        <v/>
      </c>
      <c r="AD111" s="141" t="str">
        <f>IF(AD109="","",VLOOKUP(AD109,'シフト記号表（勤務時間帯）'!$C$6:$U$35,19,FALSE))</f>
        <v/>
      </c>
      <c r="AE111" s="141" t="str">
        <f>IF(AE109="","",VLOOKUP(AE109,'シフト記号表（勤務時間帯）'!$C$6:$U$35,19,FALSE))</f>
        <v/>
      </c>
      <c r="AF111" s="142" t="str">
        <f>IF(AF109="","",VLOOKUP(AF109,'シフト記号表（勤務時間帯）'!$C$6:$U$35,19,FALSE))</f>
        <v/>
      </c>
      <c r="AG111" s="140" t="str">
        <f>IF(AG109="","",VLOOKUP(AG109,'シフト記号表（勤務時間帯）'!$C$6:$U$35,19,FALSE))</f>
        <v/>
      </c>
      <c r="AH111" s="141" t="str">
        <f>IF(AH109="","",VLOOKUP(AH109,'シフト記号表（勤務時間帯）'!$C$6:$U$35,19,FALSE))</f>
        <v/>
      </c>
      <c r="AI111" s="141" t="str">
        <f>IF(AI109="","",VLOOKUP(AI109,'シフト記号表（勤務時間帯）'!$C$6:$U$35,19,FALSE))</f>
        <v/>
      </c>
      <c r="AJ111" s="141" t="str">
        <f>IF(AJ109="","",VLOOKUP(AJ109,'シフト記号表（勤務時間帯）'!$C$6:$U$35,19,FALSE))</f>
        <v/>
      </c>
      <c r="AK111" s="141" t="str">
        <f>IF(AK109="","",VLOOKUP(AK109,'シフト記号表（勤務時間帯）'!$C$6:$U$35,19,FALSE))</f>
        <v/>
      </c>
      <c r="AL111" s="141" t="str">
        <f>IF(AL109="","",VLOOKUP(AL109,'シフト記号表（勤務時間帯）'!$C$6:$U$35,19,FALSE))</f>
        <v/>
      </c>
      <c r="AM111" s="142" t="str">
        <f>IF(AM109="","",VLOOKUP(AM109,'シフト記号表（勤務時間帯）'!$C$6:$U$35,19,FALSE))</f>
        <v/>
      </c>
      <c r="AN111" s="140" t="str">
        <f>IF(AN109="","",VLOOKUP(AN109,'シフト記号表（勤務時間帯）'!$C$6:$U$35,19,FALSE))</f>
        <v/>
      </c>
      <c r="AO111" s="141" t="str">
        <f>IF(AO109="","",VLOOKUP(AO109,'シフト記号表（勤務時間帯）'!$C$6:$U$35,19,FALSE))</f>
        <v/>
      </c>
      <c r="AP111" s="141" t="str">
        <f>IF(AP109="","",VLOOKUP(AP109,'シフト記号表（勤務時間帯）'!$C$6:$U$35,19,FALSE))</f>
        <v/>
      </c>
      <c r="AQ111" s="141" t="str">
        <f>IF(AQ109="","",VLOOKUP(AQ109,'シフト記号表（勤務時間帯）'!$C$6:$U$35,19,FALSE))</f>
        <v/>
      </c>
      <c r="AR111" s="141" t="str">
        <f>IF(AR109="","",VLOOKUP(AR109,'シフト記号表（勤務時間帯）'!$C$6:$U$35,19,FALSE))</f>
        <v/>
      </c>
      <c r="AS111" s="141" t="str">
        <f>IF(AS109="","",VLOOKUP(AS109,'シフト記号表（勤務時間帯）'!$C$6:$U$35,19,FALSE))</f>
        <v/>
      </c>
      <c r="AT111" s="142" t="str">
        <f>IF(AT109="","",VLOOKUP(AT109,'シフト記号表（勤務時間帯）'!$C$6:$U$35,19,FALSE))</f>
        <v/>
      </c>
      <c r="AU111" s="140" t="str">
        <f>IF(AU109="","",VLOOKUP(AU109,'シフト記号表（勤務時間帯）'!$C$6:$U$35,19,FALSE))</f>
        <v/>
      </c>
      <c r="AV111" s="141" t="str">
        <f>IF(AV109="","",VLOOKUP(AV109,'シフト記号表（勤務時間帯）'!$C$6:$U$35,19,FALSE))</f>
        <v/>
      </c>
      <c r="AW111" s="141" t="str">
        <f>IF(AW109="","",VLOOKUP(AW109,'シフト記号表（勤務時間帯）'!$C$6:$U$35,19,FALSE))</f>
        <v/>
      </c>
      <c r="AX111" s="869">
        <f>IF($BB$3="４週",SUM(S111:AT111),IF($BB$3="暦月",SUM(S111:AW111),""))</f>
        <v>0</v>
      </c>
      <c r="AY111" s="870"/>
      <c r="AZ111" s="871">
        <f>IF($BB$3="４週",AX111/4,IF($BB$3="暦月",'地密通所（100名）'!AX111/('地密通所（100名）'!$BB$8/7),""))</f>
        <v>0</v>
      </c>
      <c r="BA111" s="872"/>
      <c r="BB111" s="914"/>
      <c r="BC111" s="833"/>
      <c r="BD111" s="833"/>
      <c r="BE111" s="833"/>
      <c r="BF111" s="834"/>
    </row>
    <row r="112" spans="2:58" ht="20.25" customHeight="1">
      <c r="B112" s="1036">
        <f>B109+1</f>
        <v>31</v>
      </c>
      <c r="C112" s="900"/>
      <c r="D112" s="901"/>
      <c r="E112" s="902"/>
      <c r="F112" s="143"/>
      <c r="G112" s="819"/>
      <c r="H112" s="822"/>
      <c r="I112" s="823"/>
      <c r="J112" s="823"/>
      <c r="K112" s="824"/>
      <c r="L112" s="826"/>
      <c r="M112" s="827"/>
      <c r="N112" s="827"/>
      <c r="O112" s="828"/>
      <c r="P112" s="835" t="s">
        <v>148</v>
      </c>
      <c r="Q112" s="836"/>
      <c r="R112" s="837"/>
      <c r="S112" s="211"/>
      <c r="T112" s="212"/>
      <c r="U112" s="212"/>
      <c r="V112" s="212"/>
      <c r="W112" s="212"/>
      <c r="X112" s="212"/>
      <c r="Y112" s="213"/>
      <c r="Z112" s="211"/>
      <c r="AA112" s="212"/>
      <c r="AB112" s="212"/>
      <c r="AC112" s="212"/>
      <c r="AD112" s="212"/>
      <c r="AE112" s="212"/>
      <c r="AF112" s="213"/>
      <c r="AG112" s="211"/>
      <c r="AH112" s="212"/>
      <c r="AI112" s="212"/>
      <c r="AJ112" s="212"/>
      <c r="AK112" s="212"/>
      <c r="AL112" s="212"/>
      <c r="AM112" s="213"/>
      <c r="AN112" s="211"/>
      <c r="AO112" s="212"/>
      <c r="AP112" s="212"/>
      <c r="AQ112" s="212"/>
      <c r="AR112" s="212"/>
      <c r="AS112" s="212"/>
      <c r="AT112" s="213"/>
      <c r="AU112" s="211"/>
      <c r="AV112" s="212"/>
      <c r="AW112" s="212"/>
      <c r="AX112" s="1039"/>
      <c r="AY112" s="1040"/>
      <c r="AZ112" s="1041"/>
      <c r="BA112" s="1042"/>
      <c r="BB112" s="854"/>
      <c r="BC112" s="827"/>
      <c r="BD112" s="827"/>
      <c r="BE112" s="827"/>
      <c r="BF112" s="828"/>
    </row>
    <row r="113" spans="2:58" ht="20.25" customHeight="1">
      <c r="B113" s="1036"/>
      <c r="C113" s="903"/>
      <c r="D113" s="904"/>
      <c r="E113" s="905"/>
      <c r="F113" s="135"/>
      <c r="G113" s="820"/>
      <c r="H113" s="825"/>
      <c r="I113" s="823"/>
      <c r="J113" s="823"/>
      <c r="K113" s="824"/>
      <c r="L113" s="829"/>
      <c r="M113" s="830"/>
      <c r="N113" s="830"/>
      <c r="O113" s="831"/>
      <c r="P113" s="859" t="s">
        <v>151</v>
      </c>
      <c r="Q113" s="860"/>
      <c r="R113" s="861"/>
      <c r="S113" s="136" t="str">
        <f>IF(S112="","",VLOOKUP(S112,'シフト記号表（勤務時間帯）'!$C$6:$K$35,9,FALSE))</f>
        <v/>
      </c>
      <c r="T113" s="137" t="str">
        <f>IF(T112="","",VLOOKUP(T112,'シフト記号表（勤務時間帯）'!$C$6:$K$35,9,FALSE))</f>
        <v/>
      </c>
      <c r="U113" s="137" t="str">
        <f>IF(U112="","",VLOOKUP(U112,'シフト記号表（勤務時間帯）'!$C$6:$K$35,9,FALSE))</f>
        <v/>
      </c>
      <c r="V113" s="137" t="str">
        <f>IF(V112="","",VLOOKUP(V112,'シフト記号表（勤務時間帯）'!$C$6:$K$35,9,FALSE))</f>
        <v/>
      </c>
      <c r="W113" s="137" t="str">
        <f>IF(W112="","",VLOOKUP(W112,'シフト記号表（勤務時間帯）'!$C$6:$K$35,9,FALSE))</f>
        <v/>
      </c>
      <c r="X113" s="137" t="str">
        <f>IF(X112="","",VLOOKUP(X112,'シフト記号表（勤務時間帯）'!$C$6:$K$35,9,FALSE))</f>
        <v/>
      </c>
      <c r="Y113" s="138" t="str">
        <f>IF(Y112="","",VLOOKUP(Y112,'シフト記号表（勤務時間帯）'!$C$6:$K$35,9,FALSE))</f>
        <v/>
      </c>
      <c r="Z113" s="136" t="str">
        <f>IF(Z112="","",VLOOKUP(Z112,'シフト記号表（勤務時間帯）'!$C$6:$K$35,9,FALSE))</f>
        <v/>
      </c>
      <c r="AA113" s="137" t="str">
        <f>IF(AA112="","",VLOOKUP(AA112,'シフト記号表（勤務時間帯）'!$C$6:$K$35,9,FALSE))</f>
        <v/>
      </c>
      <c r="AB113" s="137" t="str">
        <f>IF(AB112="","",VLOOKUP(AB112,'シフト記号表（勤務時間帯）'!$C$6:$K$35,9,FALSE))</f>
        <v/>
      </c>
      <c r="AC113" s="137" t="str">
        <f>IF(AC112="","",VLOOKUP(AC112,'シフト記号表（勤務時間帯）'!$C$6:$K$35,9,FALSE))</f>
        <v/>
      </c>
      <c r="AD113" s="137" t="str">
        <f>IF(AD112="","",VLOOKUP(AD112,'シフト記号表（勤務時間帯）'!$C$6:$K$35,9,FALSE))</f>
        <v/>
      </c>
      <c r="AE113" s="137" t="str">
        <f>IF(AE112="","",VLOOKUP(AE112,'シフト記号表（勤務時間帯）'!$C$6:$K$35,9,FALSE))</f>
        <v/>
      </c>
      <c r="AF113" s="138" t="str">
        <f>IF(AF112="","",VLOOKUP(AF112,'シフト記号表（勤務時間帯）'!$C$6:$K$35,9,FALSE))</f>
        <v/>
      </c>
      <c r="AG113" s="136" t="str">
        <f>IF(AG112="","",VLOOKUP(AG112,'シフト記号表（勤務時間帯）'!$C$6:$K$35,9,FALSE))</f>
        <v/>
      </c>
      <c r="AH113" s="137" t="str">
        <f>IF(AH112="","",VLOOKUP(AH112,'シフト記号表（勤務時間帯）'!$C$6:$K$35,9,FALSE))</f>
        <v/>
      </c>
      <c r="AI113" s="137" t="str">
        <f>IF(AI112="","",VLOOKUP(AI112,'シフト記号表（勤務時間帯）'!$C$6:$K$35,9,FALSE))</f>
        <v/>
      </c>
      <c r="AJ113" s="137" t="str">
        <f>IF(AJ112="","",VLOOKUP(AJ112,'シフト記号表（勤務時間帯）'!$C$6:$K$35,9,FALSE))</f>
        <v/>
      </c>
      <c r="AK113" s="137" t="str">
        <f>IF(AK112="","",VLOOKUP(AK112,'シフト記号表（勤務時間帯）'!$C$6:$K$35,9,FALSE))</f>
        <v/>
      </c>
      <c r="AL113" s="137" t="str">
        <f>IF(AL112="","",VLOOKUP(AL112,'シフト記号表（勤務時間帯）'!$C$6:$K$35,9,FALSE))</f>
        <v/>
      </c>
      <c r="AM113" s="138" t="str">
        <f>IF(AM112="","",VLOOKUP(AM112,'シフト記号表（勤務時間帯）'!$C$6:$K$35,9,FALSE))</f>
        <v/>
      </c>
      <c r="AN113" s="136" t="str">
        <f>IF(AN112="","",VLOOKUP(AN112,'シフト記号表（勤務時間帯）'!$C$6:$K$35,9,FALSE))</f>
        <v/>
      </c>
      <c r="AO113" s="137" t="str">
        <f>IF(AO112="","",VLOOKUP(AO112,'シフト記号表（勤務時間帯）'!$C$6:$K$35,9,FALSE))</f>
        <v/>
      </c>
      <c r="AP113" s="137" t="str">
        <f>IF(AP112="","",VLOOKUP(AP112,'シフト記号表（勤務時間帯）'!$C$6:$K$35,9,FALSE))</f>
        <v/>
      </c>
      <c r="AQ113" s="137" t="str">
        <f>IF(AQ112="","",VLOOKUP(AQ112,'シフト記号表（勤務時間帯）'!$C$6:$K$35,9,FALSE))</f>
        <v/>
      </c>
      <c r="AR113" s="137" t="str">
        <f>IF(AR112="","",VLOOKUP(AR112,'シフト記号表（勤務時間帯）'!$C$6:$K$35,9,FALSE))</f>
        <v/>
      </c>
      <c r="AS113" s="137" t="str">
        <f>IF(AS112="","",VLOOKUP(AS112,'シフト記号表（勤務時間帯）'!$C$6:$K$35,9,FALSE))</f>
        <v/>
      </c>
      <c r="AT113" s="138" t="str">
        <f>IF(AT112="","",VLOOKUP(AT112,'シフト記号表（勤務時間帯）'!$C$6:$K$35,9,FALSE))</f>
        <v/>
      </c>
      <c r="AU113" s="136" t="str">
        <f>IF(AU112="","",VLOOKUP(AU112,'シフト記号表（勤務時間帯）'!$C$6:$K$35,9,FALSE))</f>
        <v/>
      </c>
      <c r="AV113" s="137" t="str">
        <f>IF(AV112="","",VLOOKUP(AV112,'シフト記号表（勤務時間帯）'!$C$6:$K$35,9,FALSE))</f>
        <v/>
      </c>
      <c r="AW113" s="137" t="str">
        <f>IF(AW112="","",VLOOKUP(AW112,'シフト記号表（勤務時間帯）'!$C$6:$K$35,9,FALSE))</f>
        <v/>
      </c>
      <c r="AX113" s="862">
        <f>IF($BB$3="４週",SUM(S113:AT113),IF($BB$3="暦月",SUM(S113:AW113),""))</f>
        <v>0</v>
      </c>
      <c r="AY113" s="863"/>
      <c r="AZ113" s="864">
        <f>IF($BB$3="４週",AX113/4,IF($BB$3="暦月",'地密通所（100名）'!AX113/('地密通所（100名）'!$BB$8/7),""))</f>
        <v>0</v>
      </c>
      <c r="BA113" s="865"/>
      <c r="BB113" s="855"/>
      <c r="BC113" s="830"/>
      <c r="BD113" s="830"/>
      <c r="BE113" s="830"/>
      <c r="BF113" s="831"/>
    </row>
    <row r="114" spans="2:58" ht="20.25" customHeight="1">
      <c r="B114" s="1036"/>
      <c r="C114" s="906"/>
      <c r="D114" s="907"/>
      <c r="E114" s="908"/>
      <c r="F114" s="214">
        <f>C112</f>
        <v>0</v>
      </c>
      <c r="G114" s="821"/>
      <c r="H114" s="825"/>
      <c r="I114" s="823"/>
      <c r="J114" s="823"/>
      <c r="K114" s="824"/>
      <c r="L114" s="832"/>
      <c r="M114" s="833"/>
      <c r="N114" s="833"/>
      <c r="O114" s="834"/>
      <c r="P114" s="895" t="s">
        <v>152</v>
      </c>
      <c r="Q114" s="896"/>
      <c r="R114" s="897"/>
      <c r="S114" s="140" t="str">
        <f>IF(S112="","",VLOOKUP(S112,'シフト記号表（勤務時間帯）'!$C$6:$U$35,19,FALSE))</f>
        <v/>
      </c>
      <c r="T114" s="141" t="str">
        <f>IF(T112="","",VLOOKUP(T112,'シフト記号表（勤務時間帯）'!$C$6:$U$35,19,FALSE))</f>
        <v/>
      </c>
      <c r="U114" s="141" t="str">
        <f>IF(U112="","",VLOOKUP(U112,'シフト記号表（勤務時間帯）'!$C$6:$U$35,19,FALSE))</f>
        <v/>
      </c>
      <c r="V114" s="141" t="str">
        <f>IF(V112="","",VLOOKUP(V112,'シフト記号表（勤務時間帯）'!$C$6:$U$35,19,FALSE))</f>
        <v/>
      </c>
      <c r="W114" s="141" t="str">
        <f>IF(W112="","",VLOOKUP(W112,'シフト記号表（勤務時間帯）'!$C$6:$U$35,19,FALSE))</f>
        <v/>
      </c>
      <c r="X114" s="141" t="str">
        <f>IF(X112="","",VLOOKUP(X112,'シフト記号表（勤務時間帯）'!$C$6:$U$35,19,FALSE))</f>
        <v/>
      </c>
      <c r="Y114" s="142" t="str">
        <f>IF(Y112="","",VLOOKUP(Y112,'シフト記号表（勤務時間帯）'!$C$6:$U$35,19,FALSE))</f>
        <v/>
      </c>
      <c r="Z114" s="140" t="str">
        <f>IF(Z112="","",VLOOKUP(Z112,'シフト記号表（勤務時間帯）'!$C$6:$U$35,19,FALSE))</f>
        <v/>
      </c>
      <c r="AA114" s="141" t="str">
        <f>IF(AA112="","",VLOOKUP(AA112,'シフト記号表（勤務時間帯）'!$C$6:$U$35,19,FALSE))</f>
        <v/>
      </c>
      <c r="AB114" s="141" t="str">
        <f>IF(AB112="","",VLOOKUP(AB112,'シフト記号表（勤務時間帯）'!$C$6:$U$35,19,FALSE))</f>
        <v/>
      </c>
      <c r="AC114" s="141" t="str">
        <f>IF(AC112="","",VLOOKUP(AC112,'シフト記号表（勤務時間帯）'!$C$6:$U$35,19,FALSE))</f>
        <v/>
      </c>
      <c r="AD114" s="141" t="str">
        <f>IF(AD112="","",VLOOKUP(AD112,'シフト記号表（勤務時間帯）'!$C$6:$U$35,19,FALSE))</f>
        <v/>
      </c>
      <c r="AE114" s="141" t="str">
        <f>IF(AE112="","",VLOOKUP(AE112,'シフト記号表（勤務時間帯）'!$C$6:$U$35,19,FALSE))</f>
        <v/>
      </c>
      <c r="AF114" s="142" t="str">
        <f>IF(AF112="","",VLOOKUP(AF112,'シフト記号表（勤務時間帯）'!$C$6:$U$35,19,FALSE))</f>
        <v/>
      </c>
      <c r="AG114" s="140" t="str">
        <f>IF(AG112="","",VLOOKUP(AG112,'シフト記号表（勤務時間帯）'!$C$6:$U$35,19,FALSE))</f>
        <v/>
      </c>
      <c r="AH114" s="141" t="str">
        <f>IF(AH112="","",VLOOKUP(AH112,'シフト記号表（勤務時間帯）'!$C$6:$U$35,19,FALSE))</f>
        <v/>
      </c>
      <c r="AI114" s="141" t="str">
        <f>IF(AI112="","",VLOOKUP(AI112,'シフト記号表（勤務時間帯）'!$C$6:$U$35,19,FALSE))</f>
        <v/>
      </c>
      <c r="AJ114" s="141" t="str">
        <f>IF(AJ112="","",VLOOKUP(AJ112,'シフト記号表（勤務時間帯）'!$C$6:$U$35,19,FALSE))</f>
        <v/>
      </c>
      <c r="AK114" s="141" t="str">
        <f>IF(AK112="","",VLOOKUP(AK112,'シフト記号表（勤務時間帯）'!$C$6:$U$35,19,FALSE))</f>
        <v/>
      </c>
      <c r="AL114" s="141" t="str">
        <f>IF(AL112="","",VLOOKUP(AL112,'シフト記号表（勤務時間帯）'!$C$6:$U$35,19,FALSE))</f>
        <v/>
      </c>
      <c r="AM114" s="142" t="str">
        <f>IF(AM112="","",VLOOKUP(AM112,'シフト記号表（勤務時間帯）'!$C$6:$U$35,19,FALSE))</f>
        <v/>
      </c>
      <c r="AN114" s="140" t="str">
        <f>IF(AN112="","",VLOOKUP(AN112,'シフト記号表（勤務時間帯）'!$C$6:$U$35,19,FALSE))</f>
        <v/>
      </c>
      <c r="AO114" s="141" t="str">
        <f>IF(AO112="","",VLOOKUP(AO112,'シフト記号表（勤務時間帯）'!$C$6:$U$35,19,FALSE))</f>
        <v/>
      </c>
      <c r="AP114" s="141" t="str">
        <f>IF(AP112="","",VLOOKUP(AP112,'シフト記号表（勤務時間帯）'!$C$6:$U$35,19,FALSE))</f>
        <v/>
      </c>
      <c r="AQ114" s="141" t="str">
        <f>IF(AQ112="","",VLOOKUP(AQ112,'シフト記号表（勤務時間帯）'!$C$6:$U$35,19,FALSE))</f>
        <v/>
      </c>
      <c r="AR114" s="141" t="str">
        <f>IF(AR112="","",VLOOKUP(AR112,'シフト記号表（勤務時間帯）'!$C$6:$U$35,19,FALSE))</f>
        <v/>
      </c>
      <c r="AS114" s="141" t="str">
        <f>IF(AS112="","",VLOOKUP(AS112,'シフト記号表（勤務時間帯）'!$C$6:$U$35,19,FALSE))</f>
        <v/>
      </c>
      <c r="AT114" s="142" t="str">
        <f>IF(AT112="","",VLOOKUP(AT112,'シフト記号表（勤務時間帯）'!$C$6:$U$35,19,FALSE))</f>
        <v/>
      </c>
      <c r="AU114" s="140" t="str">
        <f>IF(AU112="","",VLOOKUP(AU112,'シフト記号表（勤務時間帯）'!$C$6:$U$35,19,FALSE))</f>
        <v/>
      </c>
      <c r="AV114" s="141" t="str">
        <f>IF(AV112="","",VLOOKUP(AV112,'シフト記号表（勤務時間帯）'!$C$6:$U$35,19,FALSE))</f>
        <v/>
      </c>
      <c r="AW114" s="141" t="str">
        <f>IF(AW112="","",VLOOKUP(AW112,'シフト記号表（勤務時間帯）'!$C$6:$U$35,19,FALSE))</f>
        <v/>
      </c>
      <c r="AX114" s="869">
        <f>IF($BB$3="４週",SUM(S114:AT114),IF($BB$3="暦月",SUM(S114:AW114),""))</f>
        <v>0</v>
      </c>
      <c r="AY114" s="870"/>
      <c r="AZ114" s="871">
        <f>IF($BB$3="４週",AX114/4,IF($BB$3="暦月",'地密通所（100名）'!AX114/('地密通所（100名）'!$BB$8/7),""))</f>
        <v>0</v>
      </c>
      <c r="BA114" s="872"/>
      <c r="BB114" s="914"/>
      <c r="BC114" s="833"/>
      <c r="BD114" s="833"/>
      <c r="BE114" s="833"/>
      <c r="BF114" s="834"/>
    </row>
    <row r="115" spans="2:58" ht="20.25" customHeight="1">
      <c r="B115" s="1036">
        <f>B112+1</f>
        <v>32</v>
      </c>
      <c r="C115" s="900"/>
      <c r="D115" s="901"/>
      <c r="E115" s="902"/>
      <c r="F115" s="143"/>
      <c r="G115" s="819"/>
      <c r="H115" s="822"/>
      <c r="I115" s="823"/>
      <c r="J115" s="823"/>
      <c r="K115" s="824"/>
      <c r="L115" s="826"/>
      <c r="M115" s="827"/>
      <c r="N115" s="827"/>
      <c r="O115" s="828"/>
      <c r="P115" s="835" t="s">
        <v>148</v>
      </c>
      <c r="Q115" s="836"/>
      <c r="R115" s="837"/>
      <c r="S115" s="211"/>
      <c r="T115" s="212"/>
      <c r="U115" s="212"/>
      <c r="V115" s="212"/>
      <c r="W115" s="212"/>
      <c r="X115" s="212"/>
      <c r="Y115" s="213"/>
      <c r="Z115" s="211"/>
      <c r="AA115" s="212"/>
      <c r="AB115" s="212"/>
      <c r="AC115" s="212"/>
      <c r="AD115" s="212"/>
      <c r="AE115" s="212"/>
      <c r="AF115" s="213"/>
      <c r="AG115" s="211"/>
      <c r="AH115" s="212"/>
      <c r="AI115" s="212"/>
      <c r="AJ115" s="212"/>
      <c r="AK115" s="212"/>
      <c r="AL115" s="212"/>
      <c r="AM115" s="213"/>
      <c r="AN115" s="211"/>
      <c r="AO115" s="212"/>
      <c r="AP115" s="212"/>
      <c r="AQ115" s="212"/>
      <c r="AR115" s="212"/>
      <c r="AS115" s="212"/>
      <c r="AT115" s="213"/>
      <c r="AU115" s="211"/>
      <c r="AV115" s="212"/>
      <c r="AW115" s="212"/>
      <c r="AX115" s="1039"/>
      <c r="AY115" s="1040"/>
      <c r="AZ115" s="1041"/>
      <c r="BA115" s="1042"/>
      <c r="BB115" s="854"/>
      <c r="BC115" s="827"/>
      <c r="BD115" s="827"/>
      <c r="BE115" s="827"/>
      <c r="BF115" s="828"/>
    </row>
    <row r="116" spans="2:58" ht="20.25" customHeight="1">
      <c r="B116" s="1036"/>
      <c r="C116" s="903"/>
      <c r="D116" s="904"/>
      <c r="E116" s="905"/>
      <c r="F116" s="135"/>
      <c r="G116" s="820"/>
      <c r="H116" s="825"/>
      <c r="I116" s="823"/>
      <c r="J116" s="823"/>
      <c r="K116" s="824"/>
      <c r="L116" s="829"/>
      <c r="M116" s="830"/>
      <c r="N116" s="830"/>
      <c r="O116" s="831"/>
      <c r="P116" s="859" t="s">
        <v>151</v>
      </c>
      <c r="Q116" s="860"/>
      <c r="R116" s="861"/>
      <c r="S116" s="136" t="str">
        <f>IF(S115="","",VLOOKUP(S115,'シフト記号表（勤務時間帯）'!$C$6:$K$35,9,FALSE))</f>
        <v/>
      </c>
      <c r="T116" s="137" t="str">
        <f>IF(T115="","",VLOOKUP(T115,'シフト記号表（勤務時間帯）'!$C$6:$K$35,9,FALSE))</f>
        <v/>
      </c>
      <c r="U116" s="137" t="str">
        <f>IF(U115="","",VLOOKUP(U115,'シフト記号表（勤務時間帯）'!$C$6:$K$35,9,FALSE))</f>
        <v/>
      </c>
      <c r="V116" s="137" t="str">
        <f>IF(V115="","",VLOOKUP(V115,'シフト記号表（勤務時間帯）'!$C$6:$K$35,9,FALSE))</f>
        <v/>
      </c>
      <c r="W116" s="137" t="str">
        <f>IF(W115="","",VLOOKUP(W115,'シフト記号表（勤務時間帯）'!$C$6:$K$35,9,FALSE))</f>
        <v/>
      </c>
      <c r="X116" s="137" t="str">
        <f>IF(X115="","",VLOOKUP(X115,'シフト記号表（勤務時間帯）'!$C$6:$K$35,9,FALSE))</f>
        <v/>
      </c>
      <c r="Y116" s="138" t="str">
        <f>IF(Y115="","",VLOOKUP(Y115,'シフト記号表（勤務時間帯）'!$C$6:$K$35,9,FALSE))</f>
        <v/>
      </c>
      <c r="Z116" s="136" t="str">
        <f>IF(Z115="","",VLOOKUP(Z115,'シフト記号表（勤務時間帯）'!$C$6:$K$35,9,FALSE))</f>
        <v/>
      </c>
      <c r="AA116" s="137" t="str">
        <f>IF(AA115="","",VLOOKUP(AA115,'シフト記号表（勤務時間帯）'!$C$6:$K$35,9,FALSE))</f>
        <v/>
      </c>
      <c r="AB116" s="137" t="str">
        <f>IF(AB115="","",VLOOKUP(AB115,'シフト記号表（勤務時間帯）'!$C$6:$K$35,9,FALSE))</f>
        <v/>
      </c>
      <c r="AC116" s="137" t="str">
        <f>IF(AC115="","",VLOOKUP(AC115,'シフト記号表（勤務時間帯）'!$C$6:$K$35,9,FALSE))</f>
        <v/>
      </c>
      <c r="AD116" s="137" t="str">
        <f>IF(AD115="","",VLOOKUP(AD115,'シフト記号表（勤務時間帯）'!$C$6:$K$35,9,FALSE))</f>
        <v/>
      </c>
      <c r="AE116" s="137" t="str">
        <f>IF(AE115="","",VLOOKUP(AE115,'シフト記号表（勤務時間帯）'!$C$6:$K$35,9,FALSE))</f>
        <v/>
      </c>
      <c r="AF116" s="138" t="str">
        <f>IF(AF115="","",VLOOKUP(AF115,'シフト記号表（勤務時間帯）'!$C$6:$K$35,9,FALSE))</f>
        <v/>
      </c>
      <c r="AG116" s="136" t="str">
        <f>IF(AG115="","",VLOOKUP(AG115,'シフト記号表（勤務時間帯）'!$C$6:$K$35,9,FALSE))</f>
        <v/>
      </c>
      <c r="AH116" s="137" t="str">
        <f>IF(AH115="","",VLOOKUP(AH115,'シフト記号表（勤務時間帯）'!$C$6:$K$35,9,FALSE))</f>
        <v/>
      </c>
      <c r="AI116" s="137" t="str">
        <f>IF(AI115="","",VLOOKUP(AI115,'シフト記号表（勤務時間帯）'!$C$6:$K$35,9,FALSE))</f>
        <v/>
      </c>
      <c r="AJ116" s="137" t="str">
        <f>IF(AJ115="","",VLOOKUP(AJ115,'シフト記号表（勤務時間帯）'!$C$6:$K$35,9,FALSE))</f>
        <v/>
      </c>
      <c r="AK116" s="137" t="str">
        <f>IF(AK115="","",VLOOKUP(AK115,'シフト記号表（勤務時間帯）'!$C$6:$K$35,9,FALSE))</f>
        <v/>
      </c>
      <c r="AL116" s="137" t="str">
        <f>IF(AL115="","",VLOOKUP(AL115,'シフト記号表（勤務時間帯）'!$C$6:$K$35,9,FALSE))</f>
        <v/>
      </c>
      <c r="AM116" s="138" t="str">
        <f>IF(AM115="","",VLOOKUP(AM115,'シフト記号表（勤務時間帯）'!$C$6:$K$35,9,FALSE))</f>
        <v/>
      </c>
      <c r="AN116" s="136" t="str">
        <f>IF(AN115="","",VLOOKUP(AN115,'シフト記号表（勤務時間帯）'!$C$6:$K$35,9,FALSE))</f>
        <v/>
      </c>
      <c r="AO116" s="137" t="str">
        <f>IF(AO115="","",VLOOKUP(AO115,'シフト記号表（勤務時間帯）'!$C$6:$K$35,9,FALSE))</f>
        <v/>
      </c>
      <c r="AP116" s="137" t="str">
        <f>IF(AP115="","",VLOOKUP(AP115,'シフト記号表（勤務時間帯）'!$C$6:$K$35,9,FALSE))</f>
        <v/>
      </c>
      <c r="AQ116" s="137" t="str">
        <f>IF(AQ115="","",VLOOKUP(AQ115,'シフト記号表（勤務時間帯）'!$C$6:$K$35,9,FALSE))</f>
        <v/>
      </c>
      <c r="AR116" s="137" t="str">
        <f>IF(AR115="","",VLOOKUP(AR115,'シフト記号表（勤務時間帯）'!$C$6:$K$35,9,FALSE))</f>
        <v/>
      </c>
      <c r="AS116" s="137" t="str">
        <f>IF(AS115="","",VLOOKUP(AS115,'シフト記号表（勤務時間帯）'!$C$6:$K$35,9,FALSE))</f>
        <v/>
      </c>
      <c r="AT116" s="138" t="str">
        <f>IF(AT115="","",VLOOKUP(AT115,'シフト記号表（勤務時間帯）'!$C$6:$K$35,9,FALSE))</f>
        <v/>
      </c>
      <c r="AU116" s="136" t="str">
        <f>IF(AU115="","",VLOOKUP(AU115,'シフト記号表（勤務時間帯）'!$C$6:$K$35,9,FALSE))</f>
        <v/>
      </c>
      <c r="AV116" s="137" t="str">
        <f>IF(AV115="","",VLOOKUP(AV115,'シフト記号表（勤務時間帯）'!$C$6:$K$35,9,FALSE))</f>
        <v/>
      </c>
      <c r="AW116" s="137" t="str">
        <f>IF(AW115="","",VLOOKUP(AW115,'シフト記号表（勤務時間帯）'!$C$6:$K$35,9,FALSE))</f>
        <v/>
      </c>
      <c r="AX116" s="862">
        <f>IF($BB$3="４週",SUM(S116:AT116),IF($BB$3="暦月",SUM(S116:AW116),""))</f>
        <v>0</v>
      </c>
      <c r="AY116" s="863"/>
      <c r="AZ116" s="864">
        <f>IF($BB$3="４週",AX116/4,IF($BB$3="暦月",'地密通所（100名）'!AX116/('地密通所（100名）'!$BB$8/7),""))</f>
        <v>0</v>
      </c>
      <c r="BA116" s="865"/>
      <c r="BB116" s="855"/>
      <c r="BC116" s="830"/>
      <c r="BD116" s="830"/>
      <c r="BE116" s="830"/>
      <c r="BF116" s="831"/>
    </row>
    <row r="117" spans="2:58" ht="20.25" customHeight="1">
      <c r="B117" s="1036"/>
      <c r="C117" s="906"/>
      <c r="D117" s="907"/>
      <c r="E117" s="908"/>
      <c r="F117" s="214">
        <f>C115</f>
        <v>0</v>
      </c>
      <c r="G117" s="821"/>
      <c r="H117" s="825"/>
      <c r="I117" s="823"/>
      <c r="J117" s="823"/>
      <c r="K117" s="824"/>
      <c r="L117" s="832"/>
      <c r="M117" s="833"/>
      <c r="N117" s="833"/>
      <c r="O117" s="834"/>
      <c r="P117" s="895" t="s">
        <v>152</v>
      </c>
      <c r="Q117" s="896"/>
      <c r="R117" s="897"/>
      <c r="S117" s="140" t="str">
        <f>IF(S115="","",VLOOKUP(S115,'シフト記号表（勤務時間帯）'!$C$6:$U$35,19,FALSE))</f>
        <v/>
      </c>
      <c r="T117" s="141" t="str">
        <f>IF(T115="","",VLOOKUP(T115,'シフト記号表（勤務時間帯）'!$C$6:$U$35,19,FALSE))</f>
        <v/>
      </c>
      <c r="U117" s="141" t="str">
        <f>IF(U115="","",VLOOKUP(U115,'シフト記号表（勤務時間帯）'!$C$6:$U$35,19,FALSE))</f>
        <v/>
      </c>
      <c r="V117" s="141" t="str">
        <f>IF(V115="","",VLOOKUP(V115,'シフト記号表（勤務時間帯）'!$C$6:$U$35,19,FALSE))</f>
        <v/>
      </c>
      <c r="W117" s="141" t="str">
        <f>IF(W115="","",VLOOKUP(W115,'シフト記号表（勤務時間帯）'!$C$6:$U$35,19,FALSE))</f>
        <v/>
      </c>
      <c r="X117" s="141" t="str">
        <f>IF(X115="","",VLOOKUP(X115,'シフト記号表（勤務時間帯）'!$C$6:$U$35,19,FALSE))</f>
        <v/>
      </c>
      <c r="Y117" s="142" t="str">
        <f>IF(Y115="","",VLOOKUP(Y115,'シフト記号表（勤務時間帯）'!$C$6:$U$35,19,FALSE))</f>
        <v/>
      </c>
      <c r="Z117" s="140" t="str">
        <f>IF(Z115="","",VLOOKUP(Z115,'シフト記号表（勤務時間帯）'!$C$6:$U$35,19,FALSE))</f>
        <v/>
      </c>
      <c r="AA117" s="141" t="str">
        <f>IF(AA115="","",VLOOKUP(AA115,'シフト記号表（勤務時間帯）'!$C$6:$U$35,19,FALSE))</f>
        <v/>
      </c>
      <c r="AB117" s="141" t="str">
        <f>IF(AB115="","",VLOOKUP(AB115,'シフト記号表（勤務時間帯）'!$C$6:$U$35,19,FALSE))</f>
        <v/>
      </c>
      <c r="AC117" s="141" t="str">
        <f>IF(AC115="","",VLOOKUP(AC115,'シフト記号表（勤務時間帯）'!$C$6:$U$35,19,FALSE))</f>
        <v/>
      </c>
      <c r="AD117" s="141" t="str">
        <f>IF(AD115="","",VLOOKUP(AD115,'シフト記号表（勤務時間帯）'!$C$6:$U$35,19,FALSE))</f>
        <v/>
      </c>
      <c r="AE117" s="141" t="str">
        <f>IF(AE115="","",VLOOKUP(AE115,'シフト記号表（勤務時間帯）'!$C$6:$U$35,19,FALSE))</f>
        <v/>
      </c>
      <c r="AF117" s="142" t="str">
        <f>IF(AF115="","",VLOOKUP(AF115,'シフト記号表（勤務時間帯）'!$C$6:$U$35,19,FALSE))</f>
        <v/>
      </c>
      <c r="AG117" s="140" t="str">
        <f>IF(AG115="","",VLOOKUP(AG115,'シフト記号表（勤務時間帯）'!$C$6:$U$35,19,FALSE))</f>
        <v/>
      </c>
      <c r="AH117" s="141" t="str">
        <f>IF(AH115="","",VLOOKUP(AH115,'シフト記号表（勤務時間帯）'!$C$6:$U$35,19,FALSE))</f>
        <v/>
      </c>
      <c r="AI117" s="141" t="str">
        <f>IF(AI115="","",VLOOKUP(AI115,'シフト記号表（勤務時間帯）'!$C$6:$U$35,19,FALSE))</f>
        <v/>
      </c>
      <c r="AJ117" s="141" t="str">
        <f>IF(AJ115="","",VLOOKUP(AJ115,'シフト記号表（勤務時間帯）'!$C$6:$U$35,19,FALSE))</f>
        <v/>
      </c>
      <c r="AK117" s="141" t="str">
        <f>IF(AK115="","",VLOOKUP(AK115,'シフト記号表（勤務時間帯）'!$C$6:$U$35,19,FALSE))</f>
        <v/>
      </c>
      <c r="AL117" s="141" t="str">
        <f>IF(AL115="","",VLOOKUP(AL115,'シフト記号表（勤務時間帯）'!$C$6:$U$35,19,FALSE))</f>
        <v/>
      </c>
      <c r="AM117" s="142" t="str">
        <f>IF(AM115="","",VLOOKUP(AM115,'シフト記号表（勤務時間帯）'!$C$6:$U$35,19,FALSE))</f>
        <v/>
      </c>
      <c r="AN117" s="140" t="str">
        <f>IF(AN115="","",VLOOKUP(AN115,'シフト記号表（勤務時間帯）'!$C$6:$U$35,19,FALSE))</f>
        <v/>
      </c>
      <c r="AO117" s="141" t="str">
        <f>IF(AO115="","",VLOOKUP(AO115,'シフト記号表（勤務時間帯）'!$C$6:$U$35,19,FALSE))</f>
        <v/>
      </c>
      <c r="AP117" s="141" t="str">
        <f>IF(AP115="","",VLOOKUP(AP115,'シフト記号表（勤務時間帯）'!$C$6:$U$35,19,FALSE))</f>
        <v/>
      </c>
      <c r="AQ117" s="141" t="str">
        <f>IF(AQ115="","",VLOOKUP(AQ115,'シフト記号表（勤務時間帯）'!$C$6:$U$35,19,FALSE))</f>
        <v/>
      </c>
      <c r="AR117" s="141" t="str">
        <f>IF(AR115="","",VLOOKUP(AR115,'シフト記号表（勤務時間帯）'!$C$6:$U$35,19,FALSE))</f>
        <v/>
      </c>
      <c r="AS117" s="141" t="str">
        <f>IF(AS115="","",VLOOKUP(AS115,'シフト記号表（勤務時間帯）'!$C$6:$U$35,19,FALSE))</f>
        <v/>
      </c>
      <c r="AT117" s="142" t="str">
        <f>IF(AT115="","",VLOOKUP(AT115,'シフト記号表（勤務時間帯）'!$C$6:$U$35,19,FALSE))</f>
        <v/>
      </c>
      <c r="AU117" s="140" t="str">
        <f>IF(AU115="","",VLOOKUP(AU115,'シフト記号表（勤務時間帯）'!$C$6:$U$35,19,FALSE))</f>
        <v/>
      </c>
      <c r="AV117" s="141" t="str">
        <f>IF(AV115="","",VLOOKUP(AV115,'シフト記号表（勤務時間帯）'!$C$6:$U$35,19,FALSE))</f>
        <v/>
      </c>
      <c r="AW117" s="141" t="str">
        <f>IF(AW115="","",VLOOKUP(AW115,'シフト記号表（勤務時間帯）'!$C$6:$U$35,19,FALSE))</f>
        <v/>
      </c>
      <c r="AX117" s="869">
        <f>IF($BB$3="４週",SUM(S117:AT117),IF($BB$3="暦月",SUM(S117:AW117),""))</f>
        <v>0</v>
      </c>
      <c r="AY117" s="870"/>
      <c r="AZ117" s="871">
        <f>IF($BB$3="４週",AX117/4,IF($BB$3="暦月",'地密通所（100名）'!AX117/('地密通所（100名）'!$BB$8/7),""))</f>
        <v>0</v>
      </c>
      <c r="BA117" s="872"/>
      <c r="BB117" s="914"/>
      <c r="BC117" s="833"/>
      <c r="BD117" s="833"/>
      <c r="BE117" s="833"/>
      <c r="BF117" s="834"/>
    </row>
    <row r="118" spans="2:58" ht="20.25" customHeight="1">
      <c r="B118" s="1036">
        <f>B115+1</f>
        <v>33</v>
      </c>
      <c r="C118" s="900"/>
      <c r="D118" s="901"/>
      <c r="E118" s="902"/>
      <c r="F118" s="143"/>
      <c r="G118" s="819"/>
      <c r="H118" s="822"/>
      <c r="I118" s="823"/>
      <c r="J118" s="823"/>
      <c r="K118" s="824"/>
      <c r="L118" s="826"/>
      <c r="M118" s="827"/>
      <c r="N118" s="827"/>
      <c r="O118" s="828"/>
      <c r="P118" s="835" t="s">
        <v>148</v>
      </c>
      <c r="Q118" s="836"/>
      <c r="R118" s="837"/>
      <c r="S118" s="211"/>
      <c r="T118" s="212"/>
      <c r="U118" s="212"/>
      <c r="V118" s="212"/>
      <c r="W118" s="212"/>
      <c r="X118" s="212"/>
      <c r="Y118" s="213"/>
      <c r="Z118" s="211"/>
      <c r="AA118" s="212"/>
      <c r="AB118" s="212"/>
      <c r="AC118" s="212"/>
      <c r="AD118" s="212"/>
      <c r="AE118" s="212"/>
      <c r="AF118" s="213"/>
      <c r="AG118" s="211"/>
      <c r="AH118" s="212"/>
      <c r="AI118" s="212"/>
      <c r="AJ118" s="212"/>
      <c r="AK118" s="212"/>
      <c r="AL118" s="212"/>
      <c r="AM118" s="213"/>
      <c r="AN118" s="211"/>
      <c r="AO118" s="212"/>
      <c r="AP118" s="212"/>
      <c r="AQ118" s="212"/>
      <c r="AR118" s="212"/>
      <c r="AS118" s="212"/>
      <c r="AT118" s="213"/>
      <c r="AU118" s="211"/>
      <c r="AV118" s="212"/>
      <c r="AW118" s="212"/>
      <c r="AX118" s="1039"/>
      <c r="AY118" s="1040"/>
      <c r="AZ118" s="1041"/>
      <c r="BA118" s="1042"/>
      <c r="BB118" s="854"/>
      <c r="BC118" s="827"/>
      <c r="BD118" s="827"/>
      <c r="BE118" s="827"/>
      <c r="BF118" s="828"/>
    </row>
    <row r="119" spans="2:58" ht="20.25" customHeight="1">
      <c r="B119" s="1036"/>
      <c r="C119" s="903"/>
      <c r="D119" s="904"/>
      <c r="E119" s="905"/>
      <c r="F119" s="135"/>
      <c r="G119" s="820"/>
      <c r="H119" s="825"/>
      <c r="I119" s="823"/>
      <c r="J119" s="823"/>
      <c r="K119" s="824"/>
      <c r="L119" s="829"/>
      <c r="M119" s="830"/>
      <c r="N119" s="830"/>
      <c r="O119" s="831"/>
      <c r="P119" s="859" t="s">
        <v>151</v>
      </c>
      <c r="Q119" s="860"/>
      <c r="R119" s="861"/>
      <c r="S119" s="136" t="str">
        <f>IF(S118="","",VLOOKUP(S118,'シフト記号表（勤務時間帯）'!$C$6:$K$35,9,FALSE))</f>
        <v/>
      </c>
      <c r="T119" s="137" t="str">
        <f>IF(T118="","",VLOOKUP(T118,'シフト記号表（勤務時間帯）'!$C$6:$K$35,9,FALSE))</f>
        <v/>
      </c>
      <c r="U119" s="137" t="str">
        <f>IF(U118="","",VLOOKUP(U118,'シフト記号表（勤務時間帯）'!$C$6:$K$35,9,FALSE))</f>
        <v/>
      </c>
      <c r="V119" s="137" t="str">
        <f>IF(V118="","",VLOOKUP(V118,'シフト記号表（勤務時間帯）'!$C$6:$K$35,9,FALSE))</f>
        <v/>
      </c>
      <c r="W119" s="137" t="str">
        <f>IF(W118="","",VLOOKUP(W118,'シフト記号表（勤務時間帯）'!$C$6:$K$35,9,FALSE))</f>
        <v/>
      </c>
      <c r="X119" s="137" t="str">
        <f>IF(X118="","",VLOOKUP(X118,'シフト記号表（勤務時間帯）'!$C$6:$K$35,9,FALSE))</f>
        <v/>
      </c>
      <c r="Y119" s="138" t="str">
        <f>IF(Y118="","",VLOOKUP(Y118,'シフト記号表（勤務時間帯）'!$C$6:$K$35,9,FALSE))</f>
        <v/>
      </c>
      <c r="Z119" s="136" t="str">
        <f>IF(Z118="","",VLOOKUP(Z118,'シフト記号表（勤務時間帯）'!$C$6:$K$35,9,FALSE))</f>
        <v/>
      </c>
      <c r="AA119" s="137" t="str">
        <f>IF(AA118="","",VLOOKUP(AA118,'シフト記号表（勤務時間帯）'!$C$6:$K$35,9,FALSE))</f>
        <v/>
      </c>
      <c r="AB119" s="137" t="str">
        <f>IF(AB118="","",VLOOKUP(AB118,'シフト記号表（勤務時間帯）'!$C$6:$K$35,9,FALSE))</f>
        <v/>
      </c>
      <c r="AC119" s="137" t="str">
        <f>IF(AC118="","",VLOOKUP(AC118,'シフト記号表（勤務時間帯）'!$C$6:$K$35,9,FALSE))</f>
        <v/>
      </c>
      <c r="AD119" s="137" t="str">
        <f>IF(AD118="","",VLOOKUP(AD118,'シフト記号表（勤務時間帯）'!$C$6:$K$35,9,FALSE))</f>
        <v/>
      </c>
      <c r="AE119" s="137" t="str">
        <f>IF(AE118="","",VLOOKUP(AE118,'シフト記号表（勤務時間帯）'!$C$6:$K$35,9,FALSE))</f>
        <v/>
      </c>
      <c r="AF119" s="138" t="str">
        <f>IF(AF118="","",VLOOKUP(AF118,'シフト記号表（勤務時間帯）'!$C$6:$K$35,9,FALSE))</f>
        <v/>
      </c>
      <c r="AG119" s="136" t="str">
        <f>IF(AG118="","",VLOOKUP(AG118,'シフト記号表（勤務時間帯）'!$C$6:$K$35,9,FALSE))</f>
        <v/>
      </c>
      <c r="AH119" s="137" t="str">
        <f>IF(AH118="","",VLOOKUP(AH118,'シフト記号表（勤務時間帯）'!$C$6:$K$35,9,FALSE))</f>
        <v/>
      </c>
      <c r="AI119" s="137" t="str">
        <f>IF(AI118="","",VLOOKUP(AI118,'シフト記号表（勤務時間帯）'!$C$6:$K$35,9,FALSE))</f>
        <v/>
      </c>
      <c r="AJ119" s="137" t="str">
        <f>IF(AJ118="","",VLOOKUP(AJ118,'シフト記号表（勤務時間帯）'!$C$6:$K$35,9,FALSE))</f>
        <v/>
      </c>
      <c r="AK119" s="137" t="str">
        <f>IF(AK118="","",VLOOKUP(AK118,'シフト記号表（勤務時間帯）'!$C$6:$K$35,9,FALSE))</f>
        <v/>
      </c>
      <c r="AL119" s="137" t="str">
        <f>IF(AL118="","",VLOOKUP(AL118,'シフト記号表（勤務時間帯）'!$C$6:$K$35,9,FALSE))</f>
        <v/>
      </c>
      <c r="AM119" s="138" t="str">
        <f>IF(AM118="","",VLOOKUP(AM118,'シフト記号表（勤務時間帯）'!$C$6:$K$35,9,FALSE))</f>
        <v/>
      </c>
      <c r="AN119" s="136" t="str">
        <f>IF(AN118="","",VLOOKUP(AN118,'シフト記号表（勤務時間帯）'!$C$6:$K$35,9,FALSE))</f>
        <v/>
      </c>
      <c r="AO119" s="137" t="str">
        <f>IF(AO118="","",VLOOKUP(AO118,'シフト記号表（勤務時間帯）'!$C$6:$K$35,9,FALSE))</f>
        <v/>
      </c>
      <c r="AP119" s="137" t="str">
        <f>IF(AP118="","",VLOOKUP(AP118,'シフト記号表（勤務時間帯）'!$C$6:$K$35,9,FALSE))</f>
        <v/>
      </c>
      <c r="AQ119" s="137" t="str">
        <f>IF(AQ118="","",VLOOKUP(AQ118,'シフト記号表（勤務時間帯）'!$C$6:$K$35,9,FALSE))</f>
        <v/>
      </c>
      <c r="AR119" s="137" t="str">
        <f>IF(AR118="","",VLOOKUP(AR118,'シフト記号表（勤務時間帯）'!$C$6:$K$35,9,FALSE))</f>
        <v/>
      </c>
      <c r="AS119" s="137" t="str">
        <f>IF(AS118="","",VLOOKUP(AS118,'シフト記号表（勤務時間帯）'!$C$6:$K$35,9,FALSE))</f>
        <v/>
      </c>
      <c r="AT119" s="138" t="str">
        <f>IF(AT118="","",VLOOKUP(AT118,'シフト記号表（勤務時間帯）'!$C$6:$K$35,9,FALSE))</f>
        <v/>
      </c>
      <c r="AU119" s="136" t="str">
        <f>IF(AU118="","",VLOOKUP(AU118,'シフト記号表（勤務時間帯）'!$C$6:$K$35,9,FALSE))</f>
        <v/>
      </c>
      <c r="AV119" s="137" t="str">
        <f>IF(AV118="","",VLOOKUP(AV118,'シフト記号表（勤務時間帯）'!$C$6:$K$35,9,FALSE))</f>
        <v/>
      </c>
      <c r="AW119" s="137" t="str">
        <f>IF(AW118="","",VLOOKUP(AW118,'シフト記号表（勤務時間帯）'!$C$6:$K$35,9,FALSE))</f>
        <v/>
      </c>
      <c r="AX119" s="862">
        <f>IF($BB$3="４週",SUM(S119:AT119),IF($BB$3="暦月",SUM(S119:AW119),""))</f>
        <v>0</v>
      </c>
      <c r="AY119" s="863"/>
      <c r="AZ119" s="864">
        <f>IF($BB$3="４週",AX119/4,IF($BB$3="暦月",'地密通所（100名）'!AX119/('地密通所（100名）'!$BB$8/7),""))</f>
        <v>0</v>
      </c>
      <c r="BA119" s="865"/>
      <c r="BB119" s="855"/>
      <c r="BC119" s="830"/>
      <c r="BD119" s="830"/>
      <c r="BE119" s="830"/>
      <c r="BF119" s="831"/>
    </row>
    <row r="120" spans="2:58" ht="20.25" customHeight="1">
      <c r="B120" s="1036"/>
      <c r="C120" s="906"/>
      <c r="D120" s="907"/>
      <c r="E120" s="908"/>
      <c r="F120" s="214">
        <f>C118</f>
        <v>0</v>
      </c>
      <c r="G120" s="821"/>
      <c r="H120" s="825"/>
      <c r="I120" s="823"/>
      <c r="J120" s="823"/>
      <c r="K120" s="824"/>
      <c r="L120" s="832"/>
      <c r="M120" s="833"/>
      <c r="N120" s="833"/>
      <c r="O120" s="834"/>
      <c r="P120" s="895" t="s">
        <v>152</v>
      </c>
      <c r="Q120" s="896"/>
      <c r="R120" s="897"/>
      <c r="S120" s="140" t="str">
        <f>IF(S118="","",VLOOKUP(S118,'シフト記号表（勤務時間帯）'!$C$6:$U$35,19,FALSE))</f>
        <v/>
      </c>
      <c r="T120" s="141" t="str">
        <f>IF(T118="","",VLOOKUP(T118,'シフト記号表（勤務時間帯）'!$C$6:$U$35,19,FALSE))</f>
        <v/>
      </c>
      <c r="U120" s="141" t="str">
        <f>IF(U118="","",VLOOKUP(U118,'シフト記号表（勤務時間帯）'!$C$6:$U$35,19,FALSE))</f>
        <v/>
      </c>
      <c r="V120" s="141" t="str">
        <f>IF(V118="","",VLOOKUP(V118,'シフト記号表（勤務時間帯）'!$C$6:$U$35,19,FALSE))</f>
        <v/>
      </c>
      <c r="W120" s="141" t="str">
        <f>IF(W118="","",VLOOKUP(W118,'シフト記号表（勤務時間帯）'!$C$6:$U$35,19,FALSE))</f>
        <v/>
      </c>
      <c r="X120" s="141" t="str">
        <f>IF(X118="","",VLOOKUP(X118,'シフト記号表（勤務時間帯）'!$C$6:$U$35,19,FALSE))</f>
        <v/>
      </c>
      <c r="Y120" s="142" t="str">
        <f>IF(Y118="","",VLOOKUP(Y118,'シフト記号表（勤務時間帯）'!$C$6:$U$35,19,FALSE))</f>
        <v/>
      </c>
      <c r="Z120" s="140" t="str">
        <f>IF(Z118="","",VLOOKUP(Z118,'シフト記号表（勤務時間帯）'!$C$6:$U$35,19,FALSE))</f>
        <v/>
      </c>
      <c r="AA120" s="141" t="str">
        <f>IF(AA118="","",VLOOKUP(AA118,'シフト記号表（勤務時間帯）'!$C$6:$U$35,19,FALSE))</f>
        <v/>
      </c>
      <c r="AB120" s="141" t="str">
        <f>IF(AB118="","",VLOOKUP(AB118,'シフト記号表（勤務時間帯）'!$C$6:$U$35,19,FALSE))</f>
        <v/>
      </c>
      <c r="AC120" s="141" t="str">
        <f>IF(AC118="","",VLOOKUP(AC118,'シフト記号表（勤務時間帯）'!$C$6:$U$35,19,FALSE))</f>
        <v/>
      </c>
      <c r="AD120" s="141" t="str">
        <f>IF(AD118="","",VLOOKUP(AD118,'シフト記号表（勤務時間帯）'!$C$6:$U$35,19,FALSE))</f>
        <v/>
      </c>
      <c r="AE120" s="141" t="str">
        <f>IF(AE118="","",VLOOKUP(AE118,'シフト記号表（勤務時間帯）'!$C$6:$U$35,19,FALSE))</f>
        <v/>
      </c>
      <c r="AF120" s="142" t="str">
        <f>IF(AF118="","",VLOOKUP(AF118,'シフト記号表（勤務時間帯）'!$C$6:$U$35,19,FALSE))</f>
        <v/>
      </c>
      <c r="AG120" s="140" t="str">
        <f>IF(AG118="","",VLOOKUP(AG118,'シフト記号表（勤務時間帯）'!$C$6:$U$35,19,FALSE))</f>
        <v/>
      </c>
      <c r="AH120" s="141" t="str">
        <f>IF(AH118="","",VLOOKUP(AH118,'シフト記号表（勤務時間帯）'!$C$6:$U$35,19,FALSE))</f>
        <v/>
      </c>
      <c r="AI120" s="141" t="str">
        <f>IF(AI118="","",VLOOKUP(AI118,'シフト記号表（勤務時間帯）'!$C$6:$U$35,19,FALSE))</f>
        <v/>
      </c>
      <c r="AJ120" s="141" t="str">
        <f>IF(AJ118="","",VLOOKUP(AJ118,'シフト記号表（勤務時間帯）'!$C$6:$U$35,19,FALSE))</f>
        <v/>
      </c>
      <c r="AK120" s="141" t="str">
        <f>IF(AK118="","",VLOOKUP(AK118,'シフト記号表（勤務時間帯）'!$C$6:$U$35,19,FALSE))</f>
        <v/>
      </c>
      <c r="AL120" s="141" t="str">
        <f>IF(AL118="","",VLOOKUP(AL118,'シフト記号表（勤務時間帯）'!$C$6:$U$35,19,FALSE))</f>
        <v/>
      </c>
      <c r="AM120" s="142" t="str">
        <f>IF(AM118="","",VLOOKUP(AM118,'シフト記号表（勤務時間帯）'!$C$6:$U$35,19,FALSE))</f>
        <v/>
      </c>
      <c r="AN120" s="140" t="str">
        <f>IF(AN118="","",VLOOKUP(AN118,'シフト記号表（勤務時間帯）'!$C$6:$U$35,19,FALSE))</f>
        <v/>
      </c>
      <c r="AO120" s="141" t="str">
        <f>IF(AO118="","",VLOOKUP(AO118,'シフト記号表（勤務時間帯）'!$C$6:$U$35,19,FALSE))</f>
        <v/>
      </c>
      <c r="AP120" s="141" t="str">
        <f>IF(AP118="","",VLOOKUP(AP118,'シフト記号表（勤務時間帯）'!$C$6:$U$35,19,FALSE))</f>
        <v/>
      </c>
      <c r="AQ120" s="141" t="str">
        <f>IF(AQ118="","",VLOOKUP(AQ118,'シフト記号表（勤務時間帯）'!$C$6:$U$35,19,FALSE))</f>
        <v/>
      </c>
      <c r="AR120" s="141" t="str">
        <f>IF(AR118="","",VLOOKUP(AR118,'シフト記号表（勤務時間帯）'!$C$6:$U$35,19,FALSE))</f>
        <v/>
      </c>
      <c r="AS120" s="141" t="str">
        <f>IF(AS118="","",VLOOKUP(AS118,'シフト記号表（勤務時間帯）'!$C$6:$U$35,19,FALSE))</f>
        <v/>
      </c>
      <c r="AT120" s="142" t="str">
        <f>IF(AT118="","",VLOOKUP(AT118,'シフト記号表（勤務時間帯）'!$C$6:$U$35,19,FALSE))</f>
        <v/>
      </c>
      <c r="AU120" s="140" t="str">
        <f>IF(AU118="","",VLOOKUP(AU118,'シフト記号表（勤務時間帯）'!$C$6:$U$35,19,FALSE))</f>
        <v/>
      </c>
      <c r="AV120" s="141" t="str">
        <f>IF(AV118="","",VLOOKUP(AV118,'シフト記号表（勤務時間帯）'!$C$6:$U$35,19,FALSE))</f>
        <v/>
      </c>
      <c r="AW120" s="141" t="str">
        <f>IF(AW118="","",VLOOKUP(AW118,'シフト記号表（勤務時間帯）'!$C$6:$U$35,19,FALSE))</f>
        <v/>
      </c>
      <c r="AX120" s="869">
        <f>IF($BB$3="４週",SUM(S120:AT120),IF($BB$3="暦月",SUM(S120:AW120),""))</f>
        <v>0</v>
      </c>
      <c r="AY120" s="870"/>
      <c r="AZ120" s="871">
        <f>IF($BB$3="４週",AX120/4,IF($BB$3="暦月",'地密通所（100名）'!AX120/('地密通所（100名）'!$BB$8/7),""))</f>
        <v>0</v>
      </c>
      <c r="BA120" s="872"/>
      <c r="BB120" s="914"/>
      <c r="BC120" s="833"/>
      <c r="BD120" s="833"/>
      <c r="BE120" s="833"/>
      <c r="BF120" s="834"/>
    </row>
    <row r="121" spans="2:58" ht="20.25" customHeight="1">
      <c r="B121" s="1036">
        <f>B118+1</f>
        <v>34</v>
      </c>
      <c r="C121" s="900"/>
      <c r="D121" s="901"/>
      <c r="E121" s="902"/>
      <c r="F121" s="143"/>
      <c r="G121" s="819"/>
      <c r="H121" s="822"/>
      <c r="I121" s="823"/>
      <c r="J121" s="823"/>
      <c r="K121" s="824"/>
      <c r="L121" s="826"/>
      <c r="M121" s="827"/>
      <c r="N121" s="827"/>
      <c r="O121" s="828"/>
      <c r="P121" s="835" t="s">
        <v>148</v>
      </c>
      <c r="Q121" s="836"/>
      <c r="R121" s="837"/>
      <c r="S121" s="211"/>
      <c r="T121" s="212"/>
      <c r="U121" s="212"/>
      <c r="V121" s="212"/>
      <c r="W121" s="212"/>
      <c r="X121" s="212"/>
      <c r="Y121" s="213"/>
      <c r="Z121" s="211"/>
      <c r="AA121" s="212"/>
      <c r="AB121" s="212"/>
      <c r="AC121" s="212"/>
      <c r="AD121" s="212"/>
      <c r="AE121" s="212"/>
      <c r="AF121" s="213"/>
      <c r="AG121" s="211"/>
      <c r="AH121" s="212"/>
      <c r="AI121" s="212"/>
      <c r="AJ121" s="212"/>
      <c r="AK121" s="212"/>
      <c r="AL121" s="212"/>
      <c r="AM121" s="213"/>
      <c r="AN121" s="211"/>
      <c r="AO121" s="212"/>
      <c r="AP121" s="212"/>
      <c r="AQ121" s="212"/>
      <c r="AR121" s="212"/>
      <c r="AS121" s="212"/>
      <c r="AT121" s="213"/>
      <c r="AU121" s="211"/>
      <c r="AV121" s="212"/>
      <c r="AW121" s="212"/>
      <c r="AX121" s="1039"/>
      <c r="AY121" s="1040"/>
      <c r="AZ121" s="1041"/>
      <c r="BA121" s="1042"/>
      <c r="BB121" s="854"/>
      <c r="BC121" s="827"/>
      <c r="BD121" s="827"/>
      <c r="BE121" s="827"/>
      <c r="BF121" s="828"/>
    </row>
    <row r="122" spans="2:58" ht="20.25" customHeight="1">
      <c r="B122" s="1036"/>
      <c r="C122" s="903"/>
      <c r="D122" s="904"/>
      <c r="E122" s="905"/>
      <c r="F122" s="135"/>
      <c r="G122" s="820"/>
      <c r="H122" s="825"/>
      <c r="I122" s="823"/>
      <c r="J122" s="823"/>
      <c r="K122" s="824"/>
      <c r="L122" s="829"/>
      <c r="M122" s="830"/>
      <c r="N122" s="830"/>
      <c r="O122" s="831"/>
      <c r="P122" s="859" t="s">
        <v>151</v>
      </c>
      <c r="Q122" s="860"/>
      <c r="R122" s="861"/>
      <c r="S122" s="136" t="str">
        <f>IF(S121="","",VLOOKUP(S121,'シフト記号表（勤務時間帯）'!$C$6:$K$35,9,FALSE))</f>
        <v/>
      </c>
      <c r="T122" s="137" t="str">
        <f>IF(T121="","",VLOOKUP(T121,'シフト記号表（勤務時間帯）'!$C$6:$K$35,9,FALSE))</f>
        <v/>
      </c>
      <c r="U122" s="137" t="str">
        <f>IF(U121="","",VLOOKUP(U121,'シフト記号表（勤務時間帯）'!$C$6:$K$35,9,FALSE))</f>
        <v/>
      </c>
      <c r="V122" s="137" t="str">
        <f>IF(V121="","",VLOOKUP(V121,'シフト記号表（勤務時間帯）'!$C$6:$K$35,9,FALSE))</f>
        <v/>
      </c>
      <c r="W122" s="137" t="str">
        <f>IF(W121="","",VLOOKUP(W121,'シフト記号表（勤務時間帯）'!$C$6:$K$35,9,FALSE))</f>
        <v/>
      </c>
      <c r="X122" s="137" t="str">
        <f>IF(X121="","",VLOOKUP(X121,'シフト記号表（勤務時間帯）'!$C$6:$K$35,9,FALSE))</f>
        <v/>
      </c>
      <c r="Y122" s="138" t="str">
        <f>IF(Y121="","",VLOOKUP(Y121,'シフト記号表（勤務時間帯）'!$C$6:$K$35,9,FALSE))</f>
        <v/>
      </c>
      <c r="Z122" s="136" t="str">
        <f>IF(Z121="","",VLOOKUP(Z121,'シフト記号表（勤務時間帯）'!$C$6:$K$35,9,FALSE))</f>
        <v/>
      </c>
      <c r="AA122" s="137" t="str">
        <f>IF(AA121="","",VLOOKUP(AA121,'シフト記号表（勤務時間帯）'!$C$6:$K$35,9,FALSE))</f>
        <v/>
      </c>
      <c r="AB122" s="137" t="str">
        <f>IF(AB121="","",VLOOKUP(AB121,'シフト記号表（勤務時間帯）'!$C$6:$K$35,9,FALSE))</f>
        <v/>
      </c>
      <c r="AC122" s="137" t="str">
        <f>IF(AC121="","",VLOOKUP(AC121,'シフト記号表（勤務時間帯）'!$C$6:$K$35,9,FALSE))</f>
        <v/>
      </c>
      <c r="AD122" s="137" t="str">
        <f>IF(AD121="","",VLOOKUP(AD121,'シフト記号表（勤務時間帯）'!$C$6:$K$35,9,FALSE))</f>
        <v/>
      </c>
      <c r="AE122" s="137" t="str">
        <f>IF(AE121="","",VLOOKUP(AE121,'シフト記号表（勤務時間帯）'!$C$6:$K$35,9,FALSE))</f>
        <v/>
      </c>
      <c r="AF122" s="138" t="str">
        <f>IF(AF121="","",VLOOKUP(AF121,'シフト記号表（勤務時間帯）'!$C$6:$K$35,9,FALSE))</f>
        <v/>
      </c>
      <c r="AG122" s="136" t="str">
        <f>IF(AG121="","",VLOOKUP(AG121,'シフト記号表（勤務時間帯）'!$C$6:$K$35,9,FALSE))</f>
        <v/>
      </c>
      <c r="AH122" s="137" t="str">
        <f>IF(AH121="","",VLOOKUP(AH121,'シフト記号表（勤務時間帯）'!$C$6:$K$35,9,FALSE))</f>
        <v/>
      </c>
      <c r="AI122" s="137" t="str">
        <f>IF(AI121="","",VLOOKUP(AI121,'シフト記号表（勤務時間帯）'!$C$6:$K$35,9,FALSE))</f>
        <v/>
      </c>
      <c r="AJ122" s="137" t="str">
        <f>IF(AJ121="","",VLOOKUP(AJ121,'シフト記号表（勤務時間帯）'!$C$6:$K$35,9,FALSE))</f>
        <v/>
      </c>
      <c r="AK122" s="137" t="str">
        <f>IF(AK121="","",VLOOKUP(AK121,'シフト記号表（勤務時間帯）'!$C$6:$K$35,9,FALSE))</f>
        <v/>
      </c>
      <c r="AL122" s="137" t="str">
        <f>IF(AL121="","",VLOOKUP(AL121,'シフト記号表（勤務時間帯）'!$C$6:$K$35,9,FALSE))</f>
        <v/>
      </c>
      <c r="AM122" s="138" t="str">
        <f>IF(AM121="","",VLOOKUP(AM121,'シフト記号表（勤務時間帯）'!$C$6:$K$35,9,FALSE))</f>
        <v/>
      </c>
      <c r="AN122" s="136" t="str">
        <f>IF(AN121="","",VLOOKUP(AN121,'シフト記号表（勤務時間帯）'!$C$6:$K$35,9,FALSE))</f>
        <v/>
      </c>
      <c r="AO122" s="137" t="str">
        <f>IF(AO121="","",VLOOKUP(AO121,'シフト記号表（勤務時間帯）'!$C$6:$K$35,9,FALSE))</f>
        <v/>
      </c>
      <c r="AP122" s="137" t="str">
        <f>IF(AP121="","",VLOOKUP(AP121,'シフト記号表（勤務時間帯）'!$C$6:$K$35,9,FALSE))</f>
        <v/>
      </c>
      <c r="AQ122" s="137" t="str">
        <f>IF(AQ121="","",VLOOKUP(AQ121,'シフト記号表（勤務時間帯）'!$C$6:$K$35,9,FALSE))</f>
        <v/>
      </c>
      <c r="AR122" s="137" t="str">
        <f>IF(AR121="","",VLOOKUP(AR121,'シフト記号表（勤務時間帯）'!$C$6:$K$35,9,FALSE))</f>
        <v/>
      </c>
      <c r="AS122" s="137" t="str">
        <f>IF(AS121="","",VLOOKUP(AS121,'シフト記号表（勤務時間帯）'!$C$6:$K$35,9,FALSE))</f>
        <v/>
      </c>
      <c r="AT122" s="138" t="str">
        <f>IF(AT121="","",VLOOKUP(AT121,'シフト記号表（勤務時間帯）'!$C$6:$K$35,9,FALSE))</f>
        <v/>
      </c>
      <c r="AU122" s="136" t="str">
        <f>IF(AU121="","",VLOOKUP(AU121,'シフト記号表（勤務時間帯）'!$C$6:$K$35,9,FALSE))</f>
        <v/>
      </c>
      <c r="AV122" s="137" t="str">
        <f>IF(AV121="","",VLOOKUP(AV121,'シフト記号表（勤務時間帯）'!$C$6:$K$35,9,FALSE))</f>
        <v/>
      </c>
      <c r="AW122" s="137" t="str">
        <f>IF(AW121="","",VLOOKUP(AW121,'シフト記号表（勤務時間帯）'!$C$6:$K$35,9,FALSE))</f>
        <v/>
      </c>
      <c r="AX122" s="862">
        <f>IF($BB$3="４週",SUM(S122:AT122),IF($BB$3="暦月",SUM(S122:AW122),""))</f>
        <v>0</v>
      </c>
      <c r="AY122" s="863"/>
      <c r="AZ122" s="864">
        <f>IF($BB$3="４週",AX122/4,IF($BB$3="暦月",'地密通所（100名）'!AX122/('地密通所（100名）'!$BB$8/7),""))</f>
        <v>0</v>
      </c>
      <c r="BA122" s="865"/>
      <c r="BB122" s="855"/>
      <c r="BC122" s="830"/>
      <c r="BD122" s="830"/>
      <c r="BE122" s="830"/>
      <c r="BF122" s="831"/>
    </row>
    <row r="123" spans="2:58" ht="20.25" customHeight="1">
      <c r="B123" s="1036"/>
      <c r="C123" s="906"/>
      <c r="D123" s="907"/>
      <c r="E123" s="908"/>
      <c r="F123" s="214">
        <f>C121</f>
        <v>0</v>
      </c>
      <c r="G123" s="821"/>
      <c r="H123" s="825"/>
      <c r="I123" s="823"/>
      <c r="J123" s="823"/>
      <c r="K123" s="824"/>
      <c r="L123" s="832"/>
      <c r="M123" s="833"/>
      <c r="N123" s="833"/>
      <c r="O123" s="834"/>
      <c r="P123" s="895" t="s">
        <v>152</v>
      </c>
      <c r="Q123" s="896"/>
      <c r="R123" s="897"/>
      <c r="S123" s="140" t="str">
        <f>IF(S121="","",VLOOKUP(S121,'シフト記号表（勤務時間帯）'!$C$6:$U$35,19,FALSE))</f>
        <v/>
      </c>
      <c r="T123" s="141" t="str">
        <f>IF(T121="","",VLOOKUP(T121,'シフト記号表（勤務時間帯）'!$C$6:$U$35,19,FALSE))</f>
        <v/>
      </c>
      <c r="U123" s="141" t="str">
        <f>IF(U121="","",VLOOKUP(U121,'シフト記号表（勤務時間帯）'!$C$6:$U$35,19,FALSE))</f>
        <v/>
      </c>
      <c r="V123" s="141" t="str">
        <f>IF(V121="","",VLOOKUP(V121,'シフト記号表（勤務時間帯）'!$C$6:$U$35,19,FALSE))</f>
        <v/>
      </c>
      <c r="W123" s="141" t="str">
        <f>IF(W121="","",VLOOKUP(W121,'シフト記号表（勤務時間帯）'!$C$6:$U$35,19,FALSE))</f>
        <v/>
      </c>
      <c r="X123" s="141" t="str">
        <f>IF(X121="","",VLOOKUP(X121,'シフト記号表（勤務時間帯）'!$C$6:$U$35,19,FALSE))</f>
        <v/>
      </c>
      <c r="Y123" s="142" t="str">
        <f>IF(Y121="","",VLOOKUP(Y121,'シフト記号表（勤務時間帯）'!$C$6:$U$35,19,FALSE))</f>
        <v/>
      </c>
      <c r="Z123" s="140" t="str">
        <f>IF(Z121="","",VLOOKUP(Z121,'シフト記号表（勤務時間帯）'!$C$6:$U$35,19,FALSE))</f>
        <v/>
      </c>
      <c r="AA123" s="141" t="str">
        <f>IF(AA121="","",VLOOKUP(AA121,'シフト記号表（勤務時間帯）'!$C$6:$U$35,19,FALSE))</f>
        <v/>
      </c>
      <c r="AB123" s="141" t="str">
        <f>IF(AB121="","",VLOOKUP(AB121,'シフト記号表（勤務時間帯）'!$C$6:$U$35,19,FALSE))</f>
        <v/>
      </c>
      <c r="AC123" s="141" t="str">
        <f>IF(AC121="","",VLOOKUP(AC121,'シフト記号表（勤務時間帯）'!$C$6:$U$35,19,FALSE))</f>
        <v/>
      </c>
      <c r="AD123" s="141" t="str">
        <f>IF(AD121="","",VLOOKUP(AD121,'シフト記号表（勤務時間帯）'!$C$6:$U$35,19,FALSE))</f>
        <v/>
      </c>
      <c r="AE123" s="141" t="str">
        <f>IF(AE121="","",VLOOKUP(AE121,'シフト記号表（勤務時間帯）'!$C$6:$U$35,19,FALSE))</f>
        <v/>
      </c>
      <c r="AF123" s="142" t="str">
        <f>IF(AF121="","",VLOOKUP(AF121,'シフト記号表（勤務時間帯）'!$C$6:$U$35,19,FALSE))</f>
        <v/>
      </c>
      <c r="AG123" s="140" t="str">
        <f>IF(AG121="","",VLOOKUP(AG121,'シフト記号表（勤務時間帯）'!$C$6:$U$35,19,FALSE))</f>
        <v/>
      </c>
      <c r="AH123" s="141" t="str">
        <f>IF(AH121="","",VLOOKUP(AH121,'シフト記号表（勤務時間帯）'!$C$6:$U$35,19,FALSE))</f>
        <v/>
      </c>
      <c r="AI123" s="141" t="str">
        <f>IF(AI121="","",VLOOKUP(AI121,'シフト記号表（勤務時間帯）'!$C$6:$U$35,19,FALSE))</f>
        <v/>
      </c>
      <c r="AJ123" s="141" t="str">
        <f>IF(AJ121="","",VLOOKUP(AJ121,'シフト記号表（勤務時間帯）'!$C$6:$U$35,19,FALSE))</f>
        <v/>
      </c>
      <c r="AK123" s="141" t="str">
        <f>IF(AK121="","",VLOOKUP(AK121,'シフト記号表（勤務時間帯）'!$C$6:$U$35,19,FALSE))</f>
        <v/>
      </c>
      <c r="AL123" s="141" t="str">
        <f>IF(AL121="","",VLOOKUP(AL121,'シフト記号表（勤務時間帯）'!$C$6:$U$35,19,FALSE))</f>
        <v/>
      </c>
      <c r="AM123" s="142" t="str">
        <f>IF(AM121="","",VLOOKUP(AM121,'シフト記号表（勤務時間帯）'!$C$6:$U$35,19,FALSE))</f>
        <v/>
      </c>
      <c r="AN123" s="140" t="str">
        <f>IF(AN121="","",VLOOKUP(AN121,'シフト記号表（勤務時間帯）'!$C$6:$U$35,19,FALSE))</f>
        <v/>
      </c>
      <c r="AO123" s="141" t="str">
        <f>IF(AO121="","",VLOOKUP(AO121,'シフト記号表（勤務時間帯）'!$C$6:$U$35,19,FALSE))</f>
        <v/>
      </c>
      <c r="AP123" s="141" t="str">
        <f>IF(AP121="","",VLOOKUP(AP121,'シフト記号表（勤務時間帯）'!$C$6:$U$35,19,FALSE))</f>
        <v/>
      </c>
      <c r="AQ123" s="141" t="str">
        <f>IF(AQ121="","",VLOOKUP(AQ121,'シフト記号表（勤務時間帯）'!$C$6:$U$35,19,FALSE))</f>
        <v/>
      </c>
      <c r="AR123" s="141" t="str">
        <f>IF(AR121="","",VLOOKUP(AR121,'シフト記号表（勤務時間帯）'!$C$6:$U$35,19,FALSE))</f>
        <v/>
      </c>
      <c r="AS123" s="141" t="str">
        <f>IF(AS121="","",VLOOKUP(AS121,'シフト記号表（勤務時間帯）'!$C$6:$U$35,19,FALSE))</f>
        <v/>
      </c>
      <c r="AT123" s="142" t="str">
        <f>IF(AT121="","",VLOOKUP(AT121,'シフト記号表（勤務時間帯）'!$C$6:$U$35,19,FALSE))</f>
        <v/>
      </c>
      <c r="AU123" s="140" t="str">
        <f>IF(AU121="","",VLOOKUP(AU121,'シフト記号表（勤務時間帯）'!$C$6:$U$35,19,FALSE))</f>
        <v/>
      </c>
      <c r="AV123" s="141" t="str">
        <f>IF(AV121="","",VLOOKUP(AV121,'シフト記号表（勤務時間帯）'!$C$6:$U$35,19,FALSE))</f>
        <v/>
      </c>
      <c r="AW123" s="141" t="str">
        <f>IF(AW121="","",VLOOKUP(AW121,'シフト記号表（勤務時間帯）'!$C$6:$U$35,19,FALSE))</f>
        <v/>
      </c>
      <c r="AX123" s="869">
        <f>IF($BB$3="４週",SUM(S123:AT123),IF($BB$3="暦月",SUM(S123:AW123),""))</f>
        <v>0</v>
      </c>
      <c r="AY123" s="870"/>
      <c r="AZ123" s="871">
        <f>IF($BB$3="４週",AX123/4,IF($BB$3="暦月",'地密通所（100名）'!AX123/('地密通所（100名）'!$BB$8/7),""))</f>
        <v>0</v>
      </c>
      <c r="BA123" s="872"/>
      <c r="BB123" s="914"/>
      <c r="BC123" s="833"/>
      <c r="BD123" s="833"/>
      <c r="BE123" s="833"/>
      <c r="BF123" s="834"/>
    </row>
    <row r="124" spans="2:58" ht="20.25" customHeight="1">
      <c r="B124" s="1036">
        <f>B121+1</f>
        <v>35</v>
      </c>
      <c r="C124" s="900"/>
      <c r="D124" s="901"/>
      <c r="E124" s="902"/>
      <c r="F124" s="143"/>
      <c r="G124" s="819"/>
      <c r="H124" s="822"/>
      <c r="I124" s="823"/>
      <c r="J124" s="823"/>
      <c r="K124" s="824"/>
      <c r="L124" s="826"/>
      <c r="M124" s="827"/>
      <c r="N124" s="827"/>
      <c r="O124" s="828"/>
      <c r="P124" s="835" t="s">
        <v>148</v>
      </c>
      <c r="Q124" s="836"/>
      <c r="R124" s="837"/>
      <c r="S124" s="211"/>
      <c r="T124" s="212"/>
      <c r="U124" s="212"/>
      <c r="V124" s="212"/>
      <c r="W124" s="212"/>
      <c r="X124" s="212"/>
      <c r="Y124" s="213"/>
      <c r="Z124" s="211"/>
      <c r="AA124" s="212"/>
      <c r="AB124" s="212"/>
      <c r="AC124" s="212"/>
      <c r="AD124" s="212"/>
      <c r="AE124" s="212"/>
      <c r="AF124" s="213"/>
      <c r="AG124" s="211"/>
      <c r="AH124" s="212"/>
      <c r="AI124" s="212"/>
      <c r="AJ124" s="212"/>
      <c r="AK124" s="212"/>
      <c r="AL124" s="212"/>
      <c r="AM124" s="213"/>
      <c r="AN124" s="211"/>
      <c r="AO124" s="212"/>
      <c r="AP124" s="212"/>
      <c r="AQ124" s="212"/>
      <c r="AR124" s="212"/>
      <c r="AS124" s="212"/>
      <c r="AT124" s="213"/>
      <c r="AU124" s="211"/>
      <c r="AV124" s="212"/>
      <c r="AW124" s="212"/>
      <c r="AX124" s="1039"/>
      <c r="AY124" s="1040"/>
      <c r="AZ124" s="1041"/>
      <c r="BA124" s="1042"/>
      <c r="BB124" s="854"/>
      <c r="BC124" s="827"/>
      <c r="BD124" s="827"/>
      <c r="BE124" s="827"/>
      <c r="BF124" s="828"/>
    </row>
    <row r="125" spans="2:58" ht="20.25" customHeight="1">
      <c r="B125" s="1036"/>
      <c r="C125" s="903"/>
      <c r="D125" s="904"/>
      <c r="E125" s="905"/>
      <c r="F125" s="135"/>
      <c r="G125" s="820"/>
      <c r="H125" s="825"/>
      <c r="I125" s="823"/>
      <c r="J125" s="823"/>
      <c r="K125" s="824"/>
      <c r="L125" s="829"/>
      <c r="M125" s="830"/>
      <c r="N125" s="830"/>
      <c r="O125" s="831"/>
      <c r="P125" s="859" t="s">
        <v>151</v>
      </c>
      <c r="Q125" s="860"/>
      <c r="R125" s="861"/>
      <c r="S125" s="136" t="str">
        <f>IF(S124="","",VLOOKUP(S124,'シフト記号表（勤務時間帯）'!$C$6:$K$35,9,FALSE))</f>
        <v/>
      </c>
      <c r="T125" s="137" t="str">
        <f>IF(T124="","",VLOOKUP(T124,'シフト記号表（勤務時間帯）'!$C$6:$K$35,9,FALSE))</f>
        <v/>
      </c>
      <c r="U125" s="137" t="str">
        <f>IF(U124="","",VLOOKUP(U124,'シフト記号表（勤務時間帯）'!$C$6:$K$35,9,FALSE))</f>
        <v/>
      </c>
      <c r="V125" s="137" t="str">
        <f>IF(V124="","",VLOOKUP(V124,'シフト記号表（勤務時間帯）'!$C$6:$K$35,9,FALSE))</f>
        <v/>
      </c>
      <c r="W125" s="137" t="str">
        <f>IF(W124="","",VLOOKUP(W124,'シフト記号表（勤務時間帯）'!$C$6:$K$35,9,FALSE))</f>
        <v/>
      </c>
      <c r="X125" s="137" t="str">
        <f>IF(X124="","",VLOOKUP(X124,'シフト記号表（勤務時間帯）'!$C$6:$K$35,9,FALSE))</f>
        <v/>
      </c>
      <c r="Y125" s="138" t="str">
        <f>IF(Y124="","",VLOOKUP(Y124,'シフト記号表（勤務時間帯）'!$C$6:$K$35,9,FALSE))</f>
        <v/>
      </c>
      <c r="Z125" s="136" t="str">
        <f>IF(Z124="","",VLOOKUP(Z124,'シフト記号表（勤務時間帯）'!$C$6:$K$35,9,FALSE))</f>
        <v/>
      </c>
      <c r="AA125" s="137" t="str">
        <f>IF(AA124="","",VLOOKUP(AA124,'シフト記号表（勤務時間帯）'!$C$6:$K$35,9,FALSE))</f>
        <v/>
      </c>
      <c r="AB125" s="137" t="str">
        <f>IF(AB124="","",VLOOKUP(AB124,'シフト記号表（勤務時間帯）'!$C$6:$K$35,9,FALSE))</f>
        <v/>
      </c>
      <c r="AC125" s="137" t="str">
        <f>IF(AC124="","",VLOOKUP(AC124,'シフト記号表（勤務時間帯）'!$C$6:$K$35,9,FALSE))</f>
        <v/>
      </c>
      <c r="AD125" s="137" t="str">
        <f>IF(AD124="","",VLOOKUP(AD124,'シフト記号表（勤務時間帯）'!$C$6:$K$35,9,FALSE))</f>
        <v/>
      </c>
      <c r="AE125" s="137" t="str">
        <f>IF(AE124="","",VLOOKUP(AE124,'シフト記号表（勤務時間帯）'!$C$6:$K$35,9,FALSE))</f>
        <v/>
      </c>
      <c r="AF125" s="138" t="str">
        <f>IF(AF124="","",VLOOKUP(AF124,'シフト記号表（勤務時間帯）'!$C$6:$K$35,9,FALSE))</f>
        <v/>
      </c>
      <c r="AG125" s="136" t="str">
        <f>IF(AG124="","",VLOOKUP(AG124,'シフト記号表（勤務時間帯）'!$C$6:$K$35,9,FALSE))</f>
        <v/>
      </c>
      <c r="AH125" s="137" t="str">
        <f>IF(AH124="","",VLOOKUP(AH124,'シフト記号表（勤務時間帯）'!$C$6:$K$35,9,FALSE))</f>
        <v/>
      </c>
      <c r="AI125" s="137" t="str">
        <f>IF(AI124="","",VLOOKUP(AI124,'シフト記号表（勤務時間帯）'!$C$6:$K$35,9,FALSE))</f>
        <v/>
      </c>
      <c r="AJ125" s="137" t="str">
        <f>IF(AJ124="","",VLOOKUP(AJ124,'シフト記号表（勤務時間帯）'!$C$6:$K$35,9,FALSE))</f>
        <v/>
      </c>
      <c r="AK125" s="137" t="str">
        <f>IF(AK124="","",VLOOKUP(AK124,'シフト記号表（勤務時間帯）'!$C$6:$K$35,9,FALSE))</f>
        <v/>
      </c>
      <c r="AL125" s="137" t="str">
        <f>IF(AL124="","",VLOOKUP(AL124,'シフト記号表（勤務時間帯）'!$C$6:$K$35,9,FALSE))</f>
        <v/>
      </c>
      <c r="AM125" s="138" t="str">
        <f>IF(AM124="","",VLOOKUP(AM124,'シフト記号表（勤務時間帯）'!$C$6:$K$35,9,FALSE))</f>
        <v/>
      </c>
      <c r="AN125" s="136" t="str">
        <f>IF(AN124="","",VLOOKUP(AN124,'シフト記号表（勤務時間帯）'!$C$6:$K$35,9,FALSE))</f>
        <v/>
      </c>
      <c r="AO125" s="137" t="str">
        <f>IF(AO124="","",VLOOKUP(AO124,'シフト記号表（勤務時間帯）'!$C$6:$K$35,9,FALSE))</f>
        <v/>
      </c>
      <c r="AP125" s="137" t="str">
        <f>IF(AP124="","",VLOOKUP(AP124,'シフト記号表（勤務時間帯）'!$C$6:$K$35,9,FALSE))</f>
        <v/>
      </c>
      <c r="AQ125" s="137" t="str">
        <f>IF(AQ124="","",VLOOKUP(AQ124,'シフト記号表（勤務時間帯）'!$C$6:$K$35,9,FALSE))</f>
        <v/>
      </c>
      <c r="AR125" s="137" t="str">
        <f>IF(AR124="","",VLOOKUP(AR124,'シフト記号表（勤務時間帯）'!$C$6:$K$35,9,FALSE))</f>
        <v/>
      </c>
      <c r="AS125" s="137" t="str">
        <f>IF(AS124="","",VLOOKUP(AS124,'シフト記号表（勤務時間帯）'!$C$6:$K$35,9,FALSE))</f>
        <v/>
      </c>
      <c r="AT125" s="138" t="str">
        <f>IF(AT124="","",VLOOKUP(AT124,'シフト記号表（勤務時間帯）'!$C$6:$K$35,9,FALSE))</f>
        <v/>
      </c>
      <c r="AU125" s="136" t="str">
        <f>IF(AU124="","",VLOOKUP(AU124,'シフト記号表（勤務時間帯）'!$C$6:$K$35,9,FALSE))</f>
        <v/>
      </c>
      <c r="AV125" s="137" t="str">
        <f>IF(AV124="","",VLOOKUP(AV124,'シフト記号表（勤務時間帯）'!$C$6:$K$35,9,FALSE))</f>
        <v/>
      </c>
      <c r="AW125" s="137" t="str">
        <f>IF(AW124="","",VLOOKUP(AW124,'シフト記号表（勤務時間帯）'!$C$6:$K$35,9,FALSE))</f>
        <v/>
      </c>
      <c r="AX125" s="862">
        <f>IF($BB$3="４週",SUM(S125:AT125),IF($BB$3="暦月",SUM(S125:AW125),""))</f>
        <v>0</v>
      </c>
      <c r="AY125" s="863"/>
      <c r="AZ125" s="864">
        <f>IF($BB$3="４週",AX125/4,IF($BB$3="暦月",'地密通所（100名）'!AX125/('地密通所（100名）'!$BB$8/7),""))</f>
        <v>0</v>
      </c>
      <c r="BA125" s="865"/>
      <c r="BB125" s="855"/>
      <c r="BC125" s="830"/>
      <c r="BD125" s="830"/>
      <c r="BE125" s="830"/>
      <c r="BF125" s="831"/>
    </row>
    <row r="126" spans="2:58" ht="20.25" customHeight="1">
      <c r="B126" s="1036"/>
      <c r="C126" s="906"/>
      <c r="D126" s="907"/>
      <c r="E126" s="908"/>
      <c r="F126" s="214">
        <f>C124</f>
        <v>0</v>
      </c>
      <c r="G126" s="821"/>
      <c r="H126" s="825"/>
      <c r="I126" s="823"/>
      <c r="J126" s="823"/>
      <c r="K126" s="824"/>
      <c r="L126" s="832"/>
      <c r="M126" s="833"/>
      <c r="N126" s="833"/>
      <c r="O126" s="834"/>
      <c r="P126" s="895" t="s">
        <v>152</v>
      </c>
      <c r="Q126" s="896"/>
      <c r="R126" s="897"/>
      <c r="S126" s="140" t="str">
        <f>IF(S124="","",VLOOKUP(S124,'シフト記号表（勤務時間帯）'!$C$6:$U$35,19,FALSE))</f>
        <v/>
      </c>
      <c r="T126" s="141" t="str">
        <f>IF(T124="","",VLOOKUP(T124,'シフト記号表（勤務時間帯）'!$C$6:$U$35,19,FALSE))</f>
        <v/>
      </c>
      <c r="U126" s="141" t="str">
        <f>IF(U124="","",VLOOKUP(U124,'シフト記号表（勤務時間帯）'!$C$6:$U$35,19,FALSE))</f>
        <v/>
      </c>
      <c r="V126" s="141" t="str">
        <f>IF(V124="","",VLOOKUP(V124,'シフト記号表（勤務時間帯）'!$C$6:$U$35,19,FALSE))</f>
        <v/>
      </c>
      <c r="W126" s="141" t="str">
        <f>IF(W124="","",VLOOKUP(W124,'シフト記号表（勤務時間帯）'!$C$6:$U$35,19,FALSE))</f>
        <v/>
      </c>
      <c r="X126" s="141" t="str">
        <f>IF(X124="","",VLOOKUP(X124,'シフト記号表（勤務時間帯）'!$C$6:$U$35,19,FALSE))</f>
        <v/>
      </c>
      <c r="Y126" s="142" t="str">
        <f>IF(Y124="","",VLOOKUP(Y124,'シフト記号表（勤務時間帯）'!$C$6:$U$35,19,FALSE))</f>
        <v/>
      </c>
      <c r="Z126" s="140" t="str">
        <f>IF(Z124="","",VLOOKUP(Z124,'シフト記号表（勤務時間帯）'!$C$6:$U$35,19,FALSE))</f>
        <v/>
      </c>
      <c r="AA126" s="141" t="str">
        <f>IF(AA124="","",VLOOKUP(AA124,'シフト記号表（勤務時間帯）'!$C$6:$U$35,19,FALSE))</f>
        <v/>
      </c>
      <c r="AB126" s="141" t="str">
        <f>IF(AB124="","",VLOOKUP(AB124,'シフト記号表（勤務時間帯）'!$C$6:$U$35,19,FALSE))</f>
        <v/>
      </c>
      <c r="AC126" s="141" t="str">
        <f>IF(AC124="","",VLOOKUP(AC124,'シフト記号表（勤務時間帯）'!$C$6:$U$35,19,FALSE))</f>
        <v/>
      </c>
      <c r="AD126" s="141" t="str">
        <f>IF(AD124="","",VLOOKUP(AD124,'シフト記号表（勤務時間帯）'!$C$6:$U$35,19,FALSE))</f>
        <v/>
      </c>
      <c r="AE126" s="141" t="str">
        <f>IF(AE124="","",VLOOKUP(AE124,'シフト記号表（勤務時間帯）'!$C$6:$U$35,19,FALSE))</f>
        <v/>
      </c>
      <c r="AF126" s="142" t="str">
        <f>IF(AF124="","",VLOOKUP(AF124,'シフト記号表（勤務時間帯）'!$C$6:$U$35,19,FALSE))</f>
        <v/>
      </c>
      <c r="AG126" s="140" t="str">
        <f>IF(AG124="","",VLOOKUP(AG124,'シフト記号表（勤務時間帯）'!$C$6:$U$35,19,FALSE))</f>
        <v/>
      </c>
      <c r="AH126" s="141" t="str">
        <f>IF(AH124="","",VLOOKUP(AH124,'シフト記号表（勤務時間帯）'!$C$6:$U$35,19,FALSE))</f>
        <v/>
      </c>
      <c r="AI126" s="141" t="str">
        <f>IF(AI124="","",VLOOKUP(AI124,'シフト記号表（勤務時間帯）'!$C$6:$U$35,19,FALSE))</f>
        <v/>
      </c>
      <c r="AJ126" s="141" t="str">
        <f>IF(AJ124="","",VLOOKUP(AJ124,'シフト記号表（勤務時間帯）'!$C$6:$U$35,19,FALSE))</f>
        <v/>
      </c>
      <c r="AK126" s="141" t="str">
        <f>IF(AK124="","",VLOOKUP(AK124,'シフト記号表（勤務時間帯）'!$C$6:$U$35,19,FALSE))</f>
        <v/>
      </c>
      <c r="AL126" s="141" t="str">
        <f>IF(AL124="","",VLOOKUP(AL124,'シフト記号表（勤務時間帯）'!$C$6:$U$35,19,FALSE))</f>
        <v/>
      </c>
      <c r="AM126" s="142" t="str">
        <f>IF(AM124="","",VLOOKUP(AM124,'シフト記号表（勤務時間帯）'!$C$6:$U$35,19,FALSE))</f>
        <v/>
      </c>
      <c r="AN126" s="140" t="str">
        <f>IF(AN124="","",VLOOKUP(AN124,'シフト記号表（勤務時間帯）'!$C$6:$U$35,19,FALSE))</f>
        <v/>
      </c>
      <c r="AO126" s="141" t="str">
        <f>IF(AO124="","",VLOOKUP(AO124,'シフト記号表（勤務時間帯）'!$C$6:$U$35,19,FALSE))</f>
        <v/>
      </c>
      <c r="AP126" s="141" t="str">
        <f>IF(AP124="","",VLOOKUP(AP124,'シフト記号表（勤務時間帯）'!$C$6:$U$35,19,FALSE))</f>
        <v/>
      </c>
      <c r="AQ126" s="141" t="str">
        <f>IF(AQ124="","",VLOOKUP(AQ124,'シフト記号表（勤務時間帯）'!$C$6:$U$35,19,FALSE))</f>
        <v/>
      </c>
      <c r="AR126" s="141" t="str">
        <f>IF(AR124="","",VLOOKUP(AR124,'シフト記号表（勤務時間帯）'!$C$6:$U$35,19,FALSE))</f>
        <v/>
      </c>
      <c r="AS126" s="141" t="str">
        <f>IF(AS124="","",VLOOKUP(AS124,'シフト記号表（勤務時間帯）'!$C$6:$U$35,19,FALSE))</f>
        <v/>
      </c>
      <c r="AT126" s="142" t="str">
        <f>IF(AT124="","",VLOOKUP(AT124,'シフト記号表（勤務時間帯）'!$C$6:$U$35,19,FALSE))</f>
        <v/>
      </c>
      <c r="AU126" s="140" t="str">
        <f>IF(AU124="","",VLOOKUP(AU124,'シフト記号表（勤務時間帯）'!$C$6:$U$35,19,FALSE))</f>
        <v/>
      </c>
      <c r="AV126" s="141" t="str">
        <f>IF(AV124="","",VLOOKUP(AV124,'シフト記号表（勤務時間帯）'!$C$6:$U$35,19,FALSE))</f>
        <v/>
      </c>
      <c r="AW126" s="141" t="str">
        <f>IF(AW124="","",VLOOKUP(AW124,'シフト記号表（勤務時間帯）'!$C$6:$U$35,19,FALSE))</f>
        <v/>
      </c>
      <c r="AX126" s="869">
        <f>IF($BB$3="４週",SUM(S126:AT126),IF($BB$3="暦月",SUM(S126:AW126),""))</f>
        <v>0</v>
      </c>
      <c r="AY126" s="870"/>
      <c r="AZ126" s="871">
        <f>IF($BB$3="４週",AX126/4,IF($BB$3="暦月",'地密通所（100名）'!AX126/('地密通所（100名）'!$BB$8/7),""))</f>
        <v>0</v>
      </c>
      <c r="BA126" s="872"/>
      <c r="BB126" s="914"/>
      <c r="BC126" s="833"/>
      <c r="BD126" s="833"/>
      <c r="BE126" s="833"/>
      <c r="BF126" s="834"/>
    </row>
    <row r="127" spans="2:58" ht="20.25" customHeight="1">
      <c r="B127" s="1036">
        <f>B124+1</f>
        <v>36</v>
      </c>
      <c r="C127" s="900"/>
      <c r="D127" s="901"/>
      <c r="E127" s="902"/>
      <c r="F127" s="143"/>
      <c r="G127" s="819"/>
      <c r="H127" s="822"/>
      <c r="I127" s="823"/>
      <c r="J127" s="823"/>
      <c r="K127" s="824"/>
      <c r="L127" s="826"/>
      <c r="M127" s="827"/>
      <c r="N127" s="827"/>
      <c r="O127" s="828"/>
      <c r="P127" s="835" t="s">
        <v>148</v>
      </c>
      <c r="Q127" s="836"/>
      <c r="R127" s="837"/>
      <c r="S127" s="211"/>
      <c r="T127" s="212"/>
      <c r="U127" s="212"/>
      <c r="V127" s="212"/>
      <c r="W127" s="212"/>
      <c r="X127" s="212"/>
      <c r="Y127" s="213"/>
      <c r="Z127" s="211"/>
      <c r="AA127" s="212"/>
      <c r="AB127" s="212"/>
      <c r="AC127" s="212"/>
      <c r="AD127" s="212"/>
      <c r="AE127" s="212"/>
      <c r="AF127" s="213"/>
      <c r="AG127" s="211"/>
      <c r="AH127" s="212"/>
      <c r="AI127" s="212"/>
      <c r="AJ127" s="212"/>
      <c r="AK127" s="212"/>
      <c r="AL127" s="212"/>
      <c r="AM127" s="213"/>
      <c r="AN127" s="211"/>
      <c r="AO127" s="212"/>
      <c r="AP127" s="212"/>
      <c r="AQ127" s="212"/>
      <c r="AR127" s="212"/>
      <c r="AS127" s="212"/>
      <c r="AT127" s="213"/>
      <c r="AU127" s="211"/>
      <c r="AV127" s="212"/>
      <c r="AW127" s="212"/>
      <c r="AX127" s="1039"/>
      <c r="AY127" s="1040"/>
      <c r="AZ127" s="1041"/>
      <c r="BA127" s="1042"/>
      <c r="BB127" s="854"/>
      <c r="BC127" s="827"/>
      <c r="BD127" s="827"/>
      <c r="BE127" s="827"/>
      <c r="BF127" s="828"/>
    </row>
    <row r="128" spans="2:58" ht="20.25" customHeight="1">
      <c r="B128" s="1036"/>
      <c r="C128" s="903"/>
      <c r="D128" s="904"/>
      <c r="E128" s="905"/>
      <c r="F128" s="135"/>
      <c r="G128" s="820"/>
      <c r="H128" s="825"/>
      <c r="I128" s="823"/>
      <c r="J128" s="823"/>
      <c r="K128" s="824"/>
      <c r="L128" s="829"/>
      <c r="M128" s="830"/>
      <c r="N128" s="830"/>
      <c r="O128" s="831"/>
      <c r="P128" s="859" t="s">
        <v>151</v>
      </c>
      <c r="Q128" s="860"/>
      <c r="R128" s="861"/>
      <c r="S128" s="136" t="str">
        <f>IF(S127="","",VLOOKUP(S127,'シフト記号表（勤務時間帯）'!$C$6:$K$35,9,FALSE))</f>
        <v/>
      </c>
      <c r="T128" s="137" t="str">
        <f>IF(T127="","",VLOOKUP(T127,'シフト記号表（勤務時間帯）'!$C$6:$K$35,9,FALSE))</f>
        <v/>
      </c>
      <c r="U128" s="137" t="str">
        <f>IF(U127="","",VLOOKUP(U127,'シフト記号表（勤務時間帯）'!$C$6:$K$35,9,FALSE))</f>
        <v/>
      </c>
      <c r="V128" s="137" t="str">
        <f>IF(V127="","",VLOOKUP(V127,'シフト記号表（勤務時間帯）'!$C$6:$K$35,9,FALSE))</f>
        <v/>
      </c>
      <c r="W128" s="137" t="str">
        <f>IF(W127="","",VLOOKUP(W127,'シフト記号表（勤務時間帯）'!$C$6:$K$35,9,FALSE))</f>
        <v/>
      </c>
      <c r="X128" s="137" t="str">
        <f>IF(X127="","",VLOOKUP(X127,'シフト記号表（勤務時間帯）'!$C$6:$K$35,9,FALSE))</f>
        <v/>
      </c>
      <c r="Y128" s="138" t="str">
        <f>IF(Y127="","",VLOOKUP(Y127,'シフト記号表（勤務時間帯）'!$C$6:$K$35,9,FALSE))</f>
        <v/>
      </c>
      <c r="Z128" s="136" t="str">
        <f>IF(Z127="","",VLOOKUP(Z127,'シフト記号表（勤務時間帯）'!$C$6:$K$35,9,FALSE))</f>
        <v/>
      </c>
      <c r="AA128" s="137" t="str">
        <f>IF(AA127="","",VLOOKUP(AA127,'シフト記号表（勤務時間帯）'!$C$6:$K$35,9,FALSE))</f>
        <v/>
      </c>
      <c r="AB128" s="137" t="str">
        <f>IF(AB127="","",VLOOKUP(AB127,'シフト記号表（勤務時間帯）'!$C$6:$K$35,9,FALSE))</f>
        <v/>
      </c>
      <c r="AC128" s="137" t="str">
        <f>IF(AC127="","",VLOOKUP(AC127,'シフト記号表（勤務時間帯）'!$C$6:$K$35,9,FALSE))</f>
        <v/>
      </c>
      <c r="AD128" s="137" t="str">
        <f>IF(AD127="","",VLOOKUP(AD127,'シフト記号表（勤務時間帯）'!$C$6:$K$35,9,FALSE))</f>
        <v/>
      </c>
      <c r="AE128" s="137" t="str">
        <f>IF(AE127="","",VLOOKUP(AE127,'シフト記号表（勤務時間帯）'!$C$6:$K$35,9,FALSE))</f>
        <v/>
      </c>
      <c r="AF128" s="138" t="str">
        <f>IF(AF127="","",VLOOKUP(AF127,'シフト記号表（勤務時間帯）'!$C$6:$K$35,9,FALSE))</f>
        <v/>
      </c>
      <c r="AG128" s="136" t="str">
        <f>IF(AG127="","",VLOOKUP(AG127,'シフト記号表（勤務時間帯）'!$C$6:$K$35,9,FALSE))</f>
        <v/>
      </c>
      <c r="AH128" s="137" t="str">
        <f>IF(AH127="","",VLOOKUP(AH127,'シフト記号表（勤務時間帯）'!$C$6:$K$35,9,FALSE))</f>
        <v/>
      </c>
      <c r="AI128" s="137" t="str">
        <f>IF(AI127="","",VLOOKUP(AI127,'シフト記号表（勤務時間帯）'!$C$6:$K$35,9,FALSE))</f>
        <v/>
      </c>
      <c r="AJ128" s="137" t="str">
        <f>IF(AJ127="","",VLOOKUP(AJ127,'シフト記号表（勤務時間帯）'!$C$6:$K$35,9,FALSE))</f>
        <v/>
      </c>
      <c r="AK128" s="137" t="str">
        <f>IF(AK127="","",VLOOKUP(AK127,'シフト記号表（勤務時間帯）'!$C$6:$K$35,9,FALSE))</f>
        <v/>
      </c>
      <c r="AL128" s="137" t="str">
        <f>IF(AL127="","",VLOOKUP(AL127,'シフト記号表（勤務時間帯）'!$C$6:$K$35,9,FALSE))</f>
        <v/>
      </c>
      <c r="AM128" s="138" t="str">
        <f>IF(AM127="","",VLOOKUP(AM127,'シフト記号表（勤務時間帯）'!$C$6:$K$35,9,FALSE))</f>
        <v/>
      </c>
      <c r="AN128" s="136" t="str">
        <f>IF(AN127="","",VLOOKUP(AN127,'シフト記号表（勤務時間帯）'!$C$6:$K$35,9,FALSE))</f>
        <v/>
      </c>
      <c r="AO128" s="137" t="str">
        <f>IF(AO127="","",VLOOKUP(AO127,'シフト記号表（勤務時間帯）'!$C$6:$K$35,9,FALSE))</f>
        <v/>
      </c>
      <c r="AP128" s="137" t="str">
        <f>IF(AP127="","",VLOOKUP(AP127,'シフト記号表（勤務時間帯）'!$C$6:$K$35,9,FALSE))</f>
        <v/>
      </c>
      <c r="AQ128" s="137" t="str">
        <f>IF(AQ127="","",VLOOKUP(AQ127,'シフト記号表（勤務時間帯）'!$C$6:$K$35,9,FALSE))</f>
        <v/>
      </c>
      <c r="AR128" s="137" t="str">
        <f>IF(AR127="","",VLOOKUP(AR127,'シフト記号表（勤務時間帯）'!$C$6:$K$35,9,FALSE))</f>
        <v/>
      </c>
      <c r="AS128" s="137" t="str">
        <f>IF(AS127="","",VLOOKUP(AS127,'シフト記号表（勤務時間帯）'!$C$6:$K$35,9,FALSE))</f>
        <v/>
      </c>
      <c r="AT128" s="138" t="str">
        <f>IF(AT127="","",VLOOKUP(AT127,'シフト記号表（勤務時間帯）'!$C$6:$K$35,9,FALSE))</f>
        <v/>
      </c>
      <c r="AU128" s="136" t="str">
        <f>IF(AU127="","",VLOOKUP(AU127,'シフト記号表（勤務時間帯）'!$C$6:$K$35,9,FALSE))</f>
        <v/>
      </c>
      <c r="AV128" s="137" t="str">
        <f>IF(AV127="","",VLOOKUP(AV127,'シフト記号表（勤務時間帯）'!$C$6:$K$35,9,FALSE))</f>
        <v/>
      </c>
      <c r="AW128" s="137" t="str">
        <f>IF(AW127="","",VLOOKUP(AW127,'シフト記号表（勤務時間帯）'!$C$6:$K$35,9,FALSE))</f>
        <v/>
      </c>
      <c r="AX128" s="862">
        <f>IF($BB$3="４週",SUM(S128:AT128),IF($BB$3="暦月",SUM(S128:AW128),""))</f>
        <v>0</v>
      </c>
      <c r="AY128" s="863"/>
      <c r="AZ128" s="864">
        <f>IF($BB$3="４週",AX128/4,IF($BB$3="暦月",'地密通所（100名）'!AX128/('地密通所（100名）'!$BB$8/7),""))</f>
        <v>0</v>
      </c>
      <c r="BA128" s="865"/>
      <c r="BB128" s="855"/>
      <c r="BC128" s="830"/>
      <c r="BD128" s="830"/>
      <c r="BE128" s="830"/>
      <c r="BF128" s="831"/>
    </row>
    <row r="129" spans="2:58" ht="20.25" customHeight="1">
      <c r="B129" s="1036"/>
      <c r="C129" s="906"/>
      <c r="D129" s="907"/>
      <c r="E129" s="908"/>
      <c r="F129" s="214">
        <f>C127</f>
        <v>0</v>
      </c>
      <c r="G129" s="821"/>
      <c r="H129" s="825"/>
      <c r="I129" s="823"/>
      <c r="J129" s="823"/>
      <c r="K129" s="824"/>
      <c r="L129" s="832"/>
      <c r="M129" s="833"/>
      <c r="N129" s="833"/>
      <c r="O129" s="834"/>
      <c r="P129" s="895" t="s">
        <v>152</v>
      </c>
      <c r="Q129" s="896"/>
      <c r="R129" s="897"/>
      <c r="S129" s="140" t="str">
        <f>IF(S127="","",VLOOKUP(S127,'シフト記号表（勤務時間帯）'!$C$6:$U$35,19,FALSE))</f>
        <v/>
      </c>
      <c r="T129" s="141" t="str">
        <f>IF(T127="","",VLOOKUP(T127,'シフト記号表（勤務時間帯）'!$C$6:$U$35,19,FALSE))</f>
        <v/>
      </c>
      <c r="U129" s="141" t="str">
        <f>IF(U127="","",VLOOKUP(U127,'シフト記号表（勤務時間帯）'!$C$6:$U$35,19,FALSE))</f>
        <v/>
      </c>
      <c r="V129" s="141" t="str">
        <f>IF(V127="","",VLOOKUP(V127,'シフト記号表（勤務時間帯）'!$C$6:$U$35,19,FALSE))</f>
        <v/>
      </c>
      <c r="W129" s="141" t="str">
        <f>IF(W127="","",VLOOKUP(W127,'シフト記号表（勤務時間帯）'!$C$6:$U$35,19,FALSE))</f>
        <v/>
      </c>
      <c r="X129" s="141" t="str">
        <f>IF(X127="","",VLOOKUP(X127,'シフト記号表（勤務時間帯）'!$C$6:$U$35,19,FALSE))</f>
        <v/>
      </c>
      <c r="Y129" s="142" t="str">
        <f>IF(Y127="","",VLOOKUP(Y127,'シフト記号表（勤務時間帯）'!$C$6:$U$35,19,FALSE))</f>
        <v/>
      </c>
      <c r="Z129" s="140" t="str">
        <f>IF(Z127="","",VLOOKUP(Z127,'シフト記号表（勤務時間帯）'!$C$6:$U$35,19,FALSE))</f>
        <v/>
      </c>
      <c r="AA129" s="141" t="str">
        <f>IF(AA127="","",VLOOKUP(AA127,'シフト記号表（勤務時間帯）'!$C$6:$U$35,19,FALSE))</f>
        <v/>
      </c>
      <c r="AB129" s="141" t="str">
        <f>IF(AB127="","",VLOOKUP(AB127,'シフト記号表（勤務時間帯）'!$C$6:$U$35,19,FALSE))</f>
        <v/>
      </c>
      <c r="AC129" s="141" t="str">
        <f>IF(AC127="","",VLOOKUP(AC127,'シフト記号表（勤務時間帯）'!$C$6:$U$35,19,FALSE))</f>
        <v/>
      </c>
      <c r="AD129" s="141" t="str">
        <f>IF(AD127="","",VLOOKUP(AD127,'シフト記号表（勤務時間帯）'!$C$6:$U$35,19,FALSE))</f>
        <v/>
      </c>
      <c r="AE129" s="141" t="str">
        <f>IF(AE127="","",VLOOKUP(AE127,'シフト記号表（勤務時間帯）'!$C$6:$U$35,19,FALSE))</f>
        <v/>
      </c>
      <c r="AF129" s="142" t="str">
        <f>IF(AF127="","",VLOOKUP(AF127,'シフト記号表（勤務時間帯）'!$C$6:$U$35,19,FALSE))</f>
        <v/>
      </c>
      <c r="AG129" s="140" t="str">
        <f>IF(AG127="","",VLOOKUP(AG127,'シフト記号表（勤務時間帯）'!$C$6:$U$35,19,FALSE))</f>
        <v/>
      </c>
      <c r="AH129" s="141" t="str">
        <f>IF(AH127="","",VLOOKUP(AH127,'シフト記号表（勤務時間帯）'!$C$6:$U$35,19,FALSE))</f>
        <v/>
      </c>
      <c r="AI129" s="141" t="str">
        <f>IF(AI127="","",VLOOKUP(AI127,'シフト記号表（勤務時間帯）'!$C$6:$U$35,19,FALSE))</f>
        <v/>
      </c>
      <c r="AJ129" s="141" t="str">
        <f>IF(AJ127="","",VLOOKUP(AJ127,'シフト記号表（勤務時間帯）'!$C$6:$U$35,19,FALSE))</f>
        <v/>
      </c>
      <c r="AK129" s="141" t="str">
        <f>IF(AK127="","",VLOOKUP(AK127,'シフト記号表（勤務時間帯）'!$C$6:$U$35,19,FALSE))</f>
        <v/>
      </c>
      <c r="AL129" s="141" t="str">
        <f>IF(AL127="","",VLOOKUP(AL127,'シフト記号表（勤務時間帯）'!$C$6:$U$35,19,FALSE))</f>
        <v/>
      </c>
      <c r="AM129" s="142" t="str">
        <f>IF(AM127="","",VLOOKUP(AM127,'シフト記号表（勤務時間帯）'!$C$6:$U$35,19,FALSE))</f>
        <v/>
      </c>
      <c r="AN129" s="140" t="str">
        <f>IF(AN127="","",VLOOKUP(AN127,'シフト記号表（勤務時間帯）'!$C$6:$U$35,19,FALSE))</f>
        <v/>
      </c>
      <c r="AO129" s="141" t="str">
        <f>IF(AO127="","",VLOOKUP(AO127,'シフト記号表（勤務時間帯）'!$C$6:$U$35,19,FALSE))</f>
        <v/>
      </c>
      <c r="AP129" s="141" t="str">
        <f>IF(AP127="","",VLOOKUP(AP127,'シフト記号表（勤務時間帯）'!$C$6:$U$35,19,FALSE))</f>
        <v/>
      </c>
      <c r="AQ129" s="141" t="str">
        <f>IF(AQ127="","",VLOOKUP(AQ127,'シフト記号表（勤務時間帯）'!$C$6:$U$35,19,FALSE))</f>
        <v/>
      </c>
      <c r="AR129" s="141" t="str">
        <f>IF(AR127="","",VLOOKUP(AR127,'シフト記号表（勤務時間帯）'!$C$6:$U$35,19,FALSE))</f>
        <v/>
      </c>
      <c r="AS129" s="141" t="str">
        <f>IF(AS127="","",VLOOKUP(AS127,'シフト記号表（勤務時間帯）'!$C$6:$U$35,19,FALSE))</f>
        <v/>
      </c>
      <c r="AT129" s="142" t="str">
        <f>IF(AT127="","",VLOOKUP(AT127,'シフト記号表（勤務時間帯）'!$C$6:$U$35,19,FALSE))</f>
        <v/>
      </c>
      <c r="AU129" s="140" t="str">
        <f>IF(AU127="","",VLOOKUP(AU127,'シフト記号表（勤務時間帯）'!$C$6:$U$35,19,FALSE))</f>
        <v/>
      </c>
      <c r="AV129" s="141" t="str">
        <f>IF(AV127="","",VLOOKUP(AV127,'シフト記号表（勤務時間帯）'!$C$6:$U$35,19,FALSE))</f>
        <v/>
      </c>
      <c r="AW129" s="141" t="str">
        <f>IF(AW127="","",VLOOKUP(AW127,'シフト記号表（勤務時間帯）'!$C$6:$U$35,19,FALSE))</f>
        <v/>
      </c>
      <c r="AX129" s="869">
        <f>IF($BB$3="４週",SUM(S129:AT129),IF($BB$3="暦月",SUM(S129:AW129),""))</f>
        <v>0</v>
      </c>
      <c r="AY129" s="870"/>
      <c r="AZ129" s="871">
        <f>IF($BB$3="４週",AX129/4,IF($BB$3="暦月",'地密通所（100名）'!AX129/('地密通所（100名）'!$BB$8/7),""))</f>
        <v>0</v>
      </c>
      <c r="BA129" s="872"/>
      <c r="BB129" s="914"/>
      <c r="BC129" s="833"/>
      <c r="BD129" s="833"/>
      <c r="BE129" s="833"/>
      <c r="BF129" s="834"/>
    </row>
    <row r="130" spans="2:58" ht="20.25" customHeight="1">
      <c r="B130" s="1036">
        <f>B127+1</f>
        <v>37</v>
      </c>
      <c r="C130" s="900"/>
      <c r="D130" s="901"/>
      <c r="E130" s="902"/>
      <c r="F130" s="143"/>
      <c r="G130" s="819"/>
      <c r="H130" s="822"/>
      <c r="I130" s="823"/>
      <c r="J130" s="823"/>
      <c r="K130" s="824"/>
      <c r="L130" s="826"/>
      <c r="M130" s="827"/>
      <c r="N130" s="827"/>
      <c r="O130" s="828"/>
      <c r="P130" s="835" t="s">
        <v>148</v>
      </c>
      <c r="Q130" s="836"/>
      <c r="R130" s="837"/>
      <c r="S130" s="211"/>
      <c r="T130" s="212"/>
      <c r="U130" s="212"/>
      <c r="V130" s="212"/>
      <c r="W130" s="212"/>
      <c r="X130" s="212"/>
      <c r="Y130" s="213"/>
      <c r="Z130" s="211"/>
      <c r="AA130" s="212"/>
      <c r="AB130" s="212"/>
      <c r="AC130" s="212"/>
      <c r="AD130" s="212"/>
      <c r="AE130" s="212"/>
      <c r="AF130" s="213"/>
      <c r="AG130" s="211"/>
      <c r="AH130" s="212"/>
      <c r="AI130" s="212"/>
      <c r="AJ130" s="212"/>
      <c r="AK130" s="212"/>
      <c r="AL130" s="212"/>
      <c r="AM130" s="213"/>
      <c r="AN130" s="211"/>
      <c r="AO130" s="212"/>
      <c r="AP130" s="212"/>
      <c r="AQ130" s="212"/>
      <c r="AR130" s="212"/>
      <c r="AS130" s="212"/>
      <c r="AT130" s="213"/>
      <c r="AU130" s="211"/>
      <c r="AV130" s="212"/>
      <c r="AW130" s="212"/>
      <c r="AX130" s="1039"/>
      <c r="AY130" s="1040"/>
      <c r="AZ130" s="1041"/>
      <c r="BA130" s="1042"/>
      <c r="BB130" s="854"/>
      <c r="BC130" s="827"/>
      <c r="BD130" s="827"/>
      <c r="BE130" s="827"/>
      <c r="BF130" s="828"/>
    </row>
    <row r="131" spans="2:58" ht="20.25" customHeight="1">
      <c r="B131" s="1036"/>
      <c r="C131" s="903"/>
      <c r="D131" s="904"/>
      <c r="E131" s="905"/>
      <c r="F131" s="135"/>
      <c r="G131" s="820"/>
      <c r="H131" s="825"/>
      <c r="I131" s="823"/>
      <c r="J131" s="823"/>
      <c r="K131" s="824"/>
      <c r="L131" s="829"/>
      <c r="M131" s="830"/>
      <c r="N131" s="830"/>
      <c r="O131" s="831"/>
      <c r="P131" s="859" t="s">
        <v>151</v>
      </c>
      <c r="Q131" s="860"/>
      <c r="R131" s="861"/>
      <c r="S131" s="136" t="str">
        <f>IF(S130="","",VLOOKUP(S130,'シフト記号表（勤務時間帯）'!$C$6:$K$35,9,FALSE))</f>
        <v/>
      </c>
      <c r="T131" s="137" t="str">
        <f>IF(T130="","",VLOOKUP(T130,'シフト記号表（勤務時間帯）'!$C$6:$K$35,9,FALSE))</f>
        <v/>
      </c>
      <c r="U131" s="137" t="str">
        <f>IF(U130="","",VLOOKUP(U130,'シフト記号表（勤務時間帯）'!$C$6:$K$35,9,FALSE))</f>
        <v/>
      </c>
      <c r="V131" s="137" t="str">
        <f>IF(V130="","",VLOOKUP(V130,'シフト記号表（勤務時間帯）'!$C$6:$K$35,9,FALSE))</f>
        <v/>
      </c>
      <c r="W131" s="137" t="str">
        <f>IF(W130="","",VLOOKUP(W130,'シフト記号表（勤務時間帯）'!$C$6:$K$35,9,FALSE))</f>
        <v/>
      </c>
      <c r="X131" s="137" t="str">
        <f>IF(X130="","",VLOOKUP(X130,'シフト記号表（勤務時間帯）'!$C$6:$K$35,9,FALSE))</f>
        <v/>
      </c>
      <c r="Y131" s="138" t="str">
        <f>IF(Y130="","",VLOOKUP(Y130,'シフト記号表（勤務時間帯）'!$C$6:$K$35,9,FALSE))</f>
        <v/>
      </c>
      <c r="Z131" s="136" t="str">
        <f>IF(Z130="","",VLOOKUP(Z130,'シフト記号表（勤務時間帯）'!$C$6:$K$35,9,FALSE))</f>
        <v/>
      </c>
      <c r="AA131" s="137" t="str">
        <f>IF(AA130="","",VLOOKUP(AA130,'シフト記号表（勤務時間帯）'!$C$6:$K$35,9,FALSE))</f>
        <v/>
      </c>
      <c r="AB131" s="137" t="str">
        <f>IF(AB130="","",VLOOKUP(AB130,'シフト記号表（勤務時間帯）'!$C$6:$K$35,9,FALSE))</f>
        <v/>
      </c>
      <c r="AC131" s="137" t="str">
        <f>IF(AC130="","",VLOOKUP(AC130,'シフト記号表（勤務時間帯）'!$C$6:$K$35,9,FALSE))</f>
        <v/>
      </c>
      <c r="AD131" s="137" t="str">
        <f>IF(AD130="","",VLOOKUP(AD130,'シフト記号表（勤務時間帯）'!$C$6:$K$35,9,FALSE))</f>
        <v/>
      </c>
      <c r="AE131" s="137" t="str">
        <f>IF(AE130="","",VLOOKUP(AE130,'シフト記号表（勤務時間帯）'!$C$6:$K$35,9,FALSE))</f>
        <v/>
      </c>
      <c r="AF131" s="138" t="str">
        <f>IF(AF130="","",VLOOKUP(AF130,'シフト記号表（勤務時間帯）'!$C$6:$K$35,9,FALSE))</f>
        <v/>
      </c>
      <c r="AG131" s="136" t="str">
        <f>IF(AG130="","",VLOOKUP(AG130,'シフト記号表（勤務時間帯）'!$C$6:$K$35,9,FALSE))</f>
        <v/>
      </c>
      <c r="AH131" s="137" t="str">
        <f>IF(AH130="","",VLOOKUP(AH130,'シフト記号表（勤務時間帯）'!$C$6:$K$35,9,FALSE))</f>
        <v/>
      </c>
      <c r="AI131" s="137" t="str">
        <f>IF(AI130="","",VLOOKUP(AI130,'シフト記号表（勤務時間帯）'!$C$6:$K$35,9,FALSE))</f>
        <v/>
      </c>
      <c r="AJ131" s="137" t="str">
        <f>IF(AJ130="","",VLOOKUP(AJ130,'シフト記号表（勤務時間帯）'!$C$6:$K$35,9,FALSE))</f>
        <v/>
      </c>
      <c r="AK131" s="137" t="str">
        <f>IF(AK130="","",VLOOKUP(AK130,'シフト記号表（勤務時間帯）'!$C$6:$K$35,9,FALSE))</f>
        <v/>
      </c>
      <c r="AL131" s="137" t="str">
        <f>IF(AL130="","",VLOOKUP(AL130,'シフト記号表（勤務時間帯）'!$C$6:$K$35,9,FALSE))</f>
        <v/>
      </c>
      <c r="AM131" s="138" t="str">
        <f>IF(AM130="","",VLOOKUP(AM130,'シフト記号表（勤務時間帯）'!$C$6:$K$35,9,FALSE))</f>
        <v/>
      </c>
      <c r="AN131" s="136" t="str">
        <f>IF(AN130="","",VLOOKUP(AN130,'シフト記号表（勤務時間帯）'!$C$6:$K$35,9,FALSE))</f>
        <v/>
      </c>
      <c r="AO131" s="137" t="str">
        <f>IF(AO130="","",VLOOKUP(AO130,'シフト記号表（勤務時間帯）'!$C$6:$K$35,9,FALSE))</f>
        <v/>
      </c>
      <c r="AP131" s="137" t="str">
        <f>IF(AP130="","",VLOOKUP(AP130,'シフト記号表（勤務時間帯）'!$C$6:$K$35,9,FALSE))</f>
        <v/>
      </c>
      <c r="AQ131" s="137" t="str">
        <f>IF(AQ130="","",VLOOKUP(AQ130,'シフト記号表（勤務時間帯）'!$C$6:$K$35,9,FALSE))</f>
        <v/>
      </c>
      <c r="AR131" s="137" t="str">
        <f>IF(AR130="","",VLOOKUP(AR130,'シフト記号表（勤務時間帯）'!$C$6:$K$35,9,FALSE))</f>
        <v/>
      </c>
      <c r="AS131" s="137" t="str">
        <f>IF(AS130="","",VLOOKUP(AS130,'シフト記号表（勤務時間帯）'!$C$6:$K$35,9,FALSE))</f>
        <v/>
      </c>
      <c r="AT131" s="138" t="str">
        <f>IF(AT130="","",VLOOKUP(AT130,'シフト記号表（勤務時間帯）'!$C$6:$K$35,9,FALSE))</f>
        <v/>
      </c>
      <c r="AU131" s="136" t="str">
        <f>IF(AU130="","",VLOOKUP(AU130,'シフト記号表（勤務時間帯）'!$C$6:$K$35,9,FALSE))</f>
        <v/>
      </c>
      <c r="AV131" s="137" t="str">
        <f>IF(AV130="","",VLOOKUP(AV130,'シフト記号表（勤務時間帯）'!$C$6:$K$35,9,FALSE))</f>
        <v/>
      </c>
      <c r="AW131" s="137" t="str">
        <f>IF(AW130="","",VLOOKUP(AW130,'シフト記号表（勤務時間帯）'!$C$6:$K$35,9,FALSE))</f>
        <v/>
      </c>
      <c r="AX131" s="862">
        <f>IF($BB$3="４週",SUM(S131:AT131),IF($BB$3="暦月",SUM(S131:AW131),""))</f>
        <v>0</v>
      </c>
      <c r="AY131" s="863"/>
      <c r="AZ131" s="864">
        <f>IF($BB$3="４週",AX131/4,IF($BB$3="暦月",'地密通所（100名）'!AX131/('地密通所（100名）'!$BB$8/7),""))</f>
        <v>0</v>
      </c>
      <c r="BA131" s="865"/>
      <c r="BB131" s="855"/>
      <c r="BC131" s="830"/>
      <c r="BD131" s="830"/>
      <c r="BE131" s="830"/>
      <c r="BF131" s="831"/>
    </row>
    <row r="132" spans="2:58" ht="20.25" customHeight="1">
      <c r="B132" s="1036"/>
      <c r="C132" s="906"/>
      <c r="D132" s="907"/>
      <c r="E132" s="908"/>
      <c r="F132" s="214">
        <f>C130</f>
        <v>0</v>
      </c>
      <c r="G132" s="821"/>
      <c r="H132" s="825"/>
      <c r="I132" s="823"/>
      <c r="J132" s="823"/>
      <c r="K132" s="824"/>
      <c r="L132" s="832"/>
      <c r="M132" s="833"/>
      <c r="N132" s="833"/>
      <c r="O132" s="834"/>
      <c r="P132" s="895" t="s">
        <v>152</v>
      </c>
      <c r="Q132" s="896"/>
      <c r="R132" s="897"/>
      <c r="S132" s="140" t="str">
        <f>IF(S130="","",VLOOKUP(S130,'シフト記号表（勤務時間帯）'!$C$6:$U$35,19,FALSE))</f>
        <v/>
      </c>
      <c r="T132" s="141" t="str">
        <f>IF(T130="","",VLOOKUP(T130,'シフト記号表（勤務時間帯）'!$C$6:$U$35,19,FALSE))</f>
        <v/>
      </c>
      <c r="U132" s="141" t="str">
        <f>IF(U130="","",VLOOKUP(U130,'シフト記号表（勤務時間帯）'!$C$6:$U$35,19,FALSE))</f>
        <v/>
      </c>
      <c r="V132" s="141" t="str">
        <f>IF(V130="","",VLOOKUP(V130,'シフト記号表（勤務時間帯）'!$C$6:$U$35,19,FALSE))</f>
        <v/>
      </c>
      <c r="W132" s="141" t="str">
        <f>IF(W130="","",VLOOKUP(W130,'シフト記号表（勤務時間帯）'!$C$6:$U$35,19,FALSE))</f>
        <v/>
      </c>
      <c r="X132" s="141" t="str">
        <f>IF(X130="","",VLOOKUP(X130,'シフト記号表（勤務時間帯）'!$C$6:$U$35,19,FALSE))</f>
        <v/>
      </c>
      <c r="Y132" s="142" t="str">
        <f>IF(Y130="","",VLOOKUP(Y130,'シフト記号表（勤務時間帯）'!$C$6:$U$35,19,FALSE))</f>
        <v/>
      </c>
      <c r="Z132" s="140" t="str">
        <f>IF(Z130="","",VLOOKUP(Z130,'シフト記号表（勤務時間帯）'!$C$6:$U$35,19,FALSE))</f>
        <v/>
      </c>
      <c r="AA132" s="141" t="str">
        <f>IF(AA130="","",VLOOKUP(AA130,'シフト記号表（勤務時間帯）'!$C$6:$U$35,19,FALSE))</f>
        <v/>
      </c>
      <c r="AB132" s="141" t="str">
        <f>IF(AB130="","",VLOOKUP(AB130,'シフト記号表（勤務時間帯）'!$C$6:$U$35,19,FALSE))</f>
        <v/>
      </c>
      <c r="AC132" s="141" t="str">
        <f>IF(AC130="","",VLOOKUP(AC130,'シフト記号表（勤務時間帯）'!$C$6:$U$35,19,FALSE))</f>
        <v/>
      </c>
      <c r="AD132" s="141" t="str">
        <f>IF(AD130="","",VLOOKUP(AD130,'シフト記号表（勤務時間帯）'!$C$6:$U$35,19,FALSE))</f>
        <v/>
      </c>
      <c r="AE132" s="141" t="str">
        <f>IF(AE130="","",VLOOKUP(AE130,'シフト記号表（勤務時間帯）'!$C$6:$U$35,19,FALSE))</f>
        <v/>
      </c>
      <c r="AF132" s="142" t="str">
        <f>IF(AF130="","",VLOOKUP(AF130,'シフト記号表（勤務時間帯）'!$C$6:$U$35,19,FALSE))</f>
        <v/>
      </c>
      <c r="AG132" s="140" t="str">
        <f>IF(AG130="","",VLOOKUP(AG130,'シフト記号表（勤務時間帯）'!$C$6:$U$35,19,FALSE))</f>
        <v/>
      </c>
      <c r="AH132" s="141" t="str">
        <f>IF(AH130="","",VLOOKUP(AH130,'シフト記号表（勤務時間帯）'!$C$6:$U$35,19,FALSE))</f>
        <v/>
      </c>
      <c r="AI132" s="141" t="str">
        <f>IF(AI130="","",VLOOKUP(AI130,'シフト記号表（勤務時間帯）'!$C$6:$U$35,19,FALSE))</f>
        <v/>
      </c>
      <c r="AJ132" s="141" t="str">
        <f>IF(AJ130="","",VLOOKUP(AJ130,'シフト記号表（勤務時間帯）'!$C$6:$U$35,19,FALSE))</f>
        <v/>
      </c>
      <c r="AK132" s="141" t="str">
        <f>IF(AK130="","",VLOOKUP(AK130,'シフト記号表（勤務時間帯）'!$C$6:$U$35,19,FALSE))</f>
        <v/>
      </c>
      <c r="AL132" s="141" t="str">
        <f>IF(AL130="","",VLOOKUP(AL130,'シフト記号表（勤務時間帯）'!$C$6:$U$35,19,FALSE))</f>
        <v/>
      </c>
      <c r="AM132" s="142" t="str">
        <f>IF(AM130="","",VLOOKUP(AM130,'シフト記号表（勤務時間帯）'!$C$6:$U$35,19,FALSE))</f>
        <v/>
      </c>
      <c r="AN132" s="140" t="str">
        <f>IF(AN130="","",VLOOKUP(AN130,'シフト記号表（勤務時間帯）'!$C$6:$U$35,19,FALSE))</f>
        <v/>
      </c>
      <c r="AO132" s="141" t="str">
        <f>IF(AO130="","",VLOOKUP(AO130,'シフト記号表（勤務時間帯）'!$C$6:$U$35,19,FALSE))</f>
        <v/>
      </c>
      <c r="AP132" s="141" t="str">
        <f>IF(AP130="","",VLOOKUP(AP130,'シフト記号表（勤務時間帯）'!$C$6:$U$35,19,FALSE))</f>
        <v/>
      </c>
      <c r="AQ132" s="141" t="str">
        <f>IF(AQ130="","",VLOOKUP(AQ130,'シフト記号表（勤務時間帯）'!$C$6:$U$35,19,FALSE))</f>
        <v/>
      </c>
      <c r="AR132" s="141" t="str">
        <f>IF(AR130="","",VLOOKUP(AR130,'シフト記号表（勤務時間帯）'!$C$6:$U$35,19,FALSE))</f>
        <v/>
      </c>
      <c r="AS132" s="141" t="str">
        <f>IF(AS130="","",VLOOKUP(AS130,'シフト記号表（勤務時間帯）'!$C$6:$U$35,19,FALSE))</f>
        <v/>
      </c>
      <c r="AT132" s="142" t="str">
        <f>IF(AT130="","",VLOOKUP(AT130,'シフト記号表（勤務時間帯）'!$C$6:$U$35,19,FALSE))</f>
        <v/>
      </c>
      <c r="AU132" s="140" t="str">
        <f>IF(AU130="","",VLOOKUP(AU130,'シフト記号表（勤務時間帯）'!$C$6:$U$35,19,FALSE))</f>
        <v/>
      </c>
      <c r="AV132" s="141" t="str">
        <f>IF(AV130="","",VLOOKUP(AV130,'シフト記号表（勤務時間帯）'!$C$6:$U$35,19,FALSE))</f>
        <v/>
      </c>
      <c r="AW132" s="141" t="str">
        <f>IF(AW130="","",VLOOKUP(AW130,'シフト記号表（勤務時間帯）'!$C$6:$U$35,19,FALSE))</f>
        <v/>
      </c>
      <c r="AX132" s="869">
        <f>IF($BB$3="４週",SUM(S132:AT132),IF($BB$3="暦月",SUM(S132:AW132),""))</f>
        <v>0</v>
      </c>
      <c r="AY132" s="870"/>
      <c r="AZ132" s="871">
        <f>IF($BB$3="４週",AX132/4,IF($BB$3="暦月",'地密通所（100名）'!AX132/('地密通所（100名）'!$BB$8/7),""))</f>
        <v>0</v>
      </c>
      <c r="BA132" s="872"/>
      <c r="BB132" s="914"/>
      <c r="BC132" s="833"/>
      <c r="BD132" s="833"/>
      <c r="BE132" s="833"/>
      <c r="BF132" s="834"/>
    </row>
    <row r="133" spans="2:58" ht="20.25" customHeight="1">
      <c r="B133" s="1036">
        <f>B130+1</f>
        <v>38</v>
      </c>
      <c r="C133" s="900"/>
      <c r="D133" s="901"/>
      <c r="E133" s="902"/>
      <c r="F133" s="143"/>
      <c r="G133" s="819"/>
      <c r="H133" s="822"/>
      <c r="I133" s="823"/>
      <c r="J133" s="823"/>
      <c r="K133" s="824"/>
      <c r="L133" s="826"/>
      <c r="M133" s="827"/>
      <c r="N133" s="827"/>
      <c r="O133" s="828"/>
      <c r="P133" s="835" t="s">
        <v>148</v>
      </c>
      <c r="Q133" s="836"/>
      <c r="R133" s="837"/>
      <c r="S133" s="211"/>
      <c r="T133" s="212"/>
      <c r="U133" s="212"/>
      <c r="V133" s="212"/>
      <c r="W133" s="212"/>
      <c r="X133" s="212"/>
      <c r="Y133" s="213"/>
      <c r="Z133" s="211"/>
      <c r="AA133" s="212"/>
      <c r="AB133" s="212"/>
      <c r="AC133" s="212"/>
      <c r="AD133" s="212"/>
      <c r="AE133" s="212"/>
      <c r="AF133" s="213"/>
      <c r="AG133" s="211"/>
      <c r="AH133" s="212"/>
      <c r="AI133" s="212"/>
      <c r="AJ133" s="212"/>
      <c r="AK133" s="212"/>
      <c r="AL133" s="212"/>
      <c r="AM133" s="213"/>
      <c r="AN133" s="211"/>
      <c r="AO133" s="212"/>
      <c r="AP133" s="212"/>
      <c r="AQ133" s="212"/>
      <c r="AR133" s="212"/>
      <c r="AS133" s="212"/>
      <c r="AT133" s="213"/>
      <c r="AU133" s="211"/>
      <c r="AV133" s="212"/>
      <c r="AW133" s="212"/>
      <c r="AX133" s="1039"/>
      <c r="AY133" s="1040"/>
      <c r="AZ133" s="1041"/>
      <c r="BA133" s="1042"/>
      <c r="BB133" s="854"/>
      <c r="BC133" s="827"/>
      <c r="BD133" s="827"/>
      <c r="BE133" s="827"/>
      <c r="BF133" s="828"/>
    </row>
    <row r="134" spans="2:58" ht="20.25" customHeight="1">
      <c r="B134" s="1036"/>
      <c r="C134" s="903"/>
      <c r="D134" s="904"/>
      <c r="E134" s="905"/>
      <c r="F134" s="135"/>
      <c r="G134" s="820"/>
      <c r="H134" s="825"/>
      <c r="I134" s="823"/>
      <c r="J134" s="823"/>
      <c r="K134" s="824"/>
      <c r="L134" s="829"/>
      <c r="M134" s="830"/>
      <c r="N134" s="830"/>
      <c r="O134" s="831"/>
      <c r="P134" s="859" t="s">
        <v>151</v>
      </c>
      <c r="Q134" s="860"/>
      <c r="R134" s="861"/>
      <c r="S134" s="136" t="str">
        <f>IF(S133="","",VLOOKUP(S133,'シフト記号表（勤務時間帯）'!$C$6:$K$35,9,FALSE))</f>
        <v/>
      </c>
      <c r="T134" s="137" t="str">
        <f>IF(T133="","",VLOOKUP(T133,'シフト記号表（勤務時間帯）'!$C$6:$K$35,9,FALSE))</f>
        <v/>
      </c>
      <c r="U134" s="137" t="str">
        <f>IF(U133="","",VLOOKUP(U133,'シフト記号表（勤務時間帯）'!$C$6:$K$35,9,FALSE))</f>
        <v/>
      </c>
      <c r="V134" s="137" t="str">
        <f>IF(V133="","",VLOOKUP(V133,'シフト記号表（勤務時間帯）'!$C$6:$K$35,9,FALSE))</f>
        <v/>
      </c>
      <c r="W134" s="137" t="str">
        <f>IF(W133="","",VLOOKUP(W133,'シフト記号表（勤務時間帯）'!$C$6:$K$35,9,FALSE))</f>
        <v/>
      </c>
      <c r="X134" s="137" t="str">
        <f>IF(X133="","",VLOOKUP(X133,'シフト記号表（勤務時間帯）'!$C$6:$K$35,9,FALSE))</f>
        <v/>
      </c>
      <c r="Y134" s="138" t="str">
        <f>IF(Y133="","",VLOOKUP(Y133,'シフト記号表（勤務時間帯）'!$C$6:$K$35,9,FALSE))</f>
        <v/>
      </c>
      <c r="Z134" s="136" t="str">
        <f>IF(Z133="","",VLOOKUP(Z133,'シフト記号表（勤務時間帯）'!$C$6:$K$35,9,FALSE))</f>
        <v/>
      </c>
      <c r="AA134" s="137" t="str">
        <f>IF(AA133="","",VLOOKUP(AA133,'シフト記号表（勤務時間帯）'!$C$6:$K$35,9,FALSE))</f>
        <v/>
      </c>
      <c r="AB134" s="137" t="str">
        <f>IF(AB133="","",VLOOKUP(AB133,'シフト記号表（勤務時間帯）'!$C$6:$K$35,9,FALSE))</f>
        <v/>
      </c>
      <c r="AC134" s="137" t="str">
        <f>IF(AC133="","",VLOOKUP(AC133,'シフト記号表（勤務時間帯）'!$C$6:$K$35,9,FALSE))</f>
        <v/>
      </c>
      <c r="AD134" s="137" t="str">
        <f>IF(AD133="","",VLOOKUP(AD133,'シフト記号表（勤務時間帯）'!$C$6:$K$35,9,FALSE))</f>
        <v/>
      </c>
      <c r="AE134" s="137" t="str">
        <f>IF(AE133="","",VLOOKUP(AE133,'シフト記号表（勤務時間帯）'!$C$6:$K$35,9,FALSE))</f>
        <v/>
      </c>
      <c r="AF134" s="138" t="str">
        <f>IF(AF133="","",VLOOKUP(AF133,'シフト記号表（勤務時間帯）'!$C$6:$K$35,9,FALSE))</f>
        <v/>
      </c>
      <c r="AG134" s="136" t="str">
        <f>IF(AG133="","",VLOOKUP(AG133,'シフト記号表（勤務時間帯）'!$C$6:$K$35,9,FALSE))</f>
        <v/>
      </c>
      <c r="AH134" s="137" t="str">
        <f>IF(AH133="","",VLOOKUP(AH133,'シフト記号表（勤務時間帯）'!$C$6:$K$35,9,FALSE))</f>
        <v/>
      </c>
      <c r="AI134" s="137" t="str">
        <f>IF(AI133="","",VLOOKUP(AI133,'シフト記号表（勤務時間帯）'!$C$6:$K$35,9,FALSE))</f>
        <v/>
      </c>
      <c r="AJ134" s="137" t="str">
        <f>IF(AJ133="","",VLOOKUP(AJ133,'シフト記号表（勤務時間帯）'!$C$6:$K$35,9,FALSE))</f>
        <v/>
      </c>
      <c r="AK134" s="137" t="str">
        <f>IF(AK133="","",VLOOKUP(AK133,'シフト記号表（勤務時間帯）'!$C$6:$K$35,9,FALSE))</f>
        <v/>
      </c>
      <c r="AL134" s="137" t="str">
        <f>IF(AL133="","",VLOOKUP(AL133,'シフト記号表（勤務時間帯）'!$C$6:$K$35,9,FALSE))</f>
        <v/>
      </c>
      <c r="AM134" s="138" t="str">
        <f>IF(AM133="","",VLOOKUP(AM133,'シフト記号表（勤務時間帯）'!$C$6:$K$35,9,FALSE))</f>
        <v/>
      </c>
      <c r="AN134" s="136" t="str">
        <f>IF(AN133="","",VLOOKUP(AN133,'シフト記号表（勤務時間帯）'!$C$6:$K$35,9,FALSE))</f>
        <v/>
      </c>
      <c r="AO134" s="137" t="str">
        <f>IF(AO133="","",VLOOKUP(AO133,'シフト記号表（勤務時間帯）'!$C$6:$K$35,9,FALSE))</f>
        <v/>
      </c>
      <c r="AP134" s="137" t="str">
        <f>IF(AP133="","",VLOOKUP(AP133,'シフト記号表（勤務時間帯）'!$C$6:$K$35,9,FALSE))</f>
        <v/>
      </c>
      <c r="AQ134" s="137" t="str">
        <f>IF(AQ133="","",VLOOKUP(AQ133,'シフト記号表（勤務時間帯）'!$C$6:$K$35,9,FALSE))</f>
        <v/>
      </c>
      <c r="AR134" s="137" t="str">
        <f>IF(AR133="","",VLOOKUP(AR133,'シフト記号表（勤務時間帯）'!$C$6:$K$35,9,FALSE))</f>
        <v/>
      </c>
      <c r="AS134" s="137" t="str">
        <f>IF(AS133="","",VLOOKUP(AS133,'シフト記号表（勤務時間帯）'!$C$6:$K$35,9,FALSE))</f>
        <v/>
      </c>
      <c r="AT134" s="138" t="str">
        <f>IF(AT133="","",VLOOKUP(AT133,'シフト記号表（勤務時間帯）'!$C$6:$K$35,9,FALSE))</f>
        <v/>
      </c>
      <c r="AU134" s="136" t="str">
        <f>IF(AU133="","",VLOOKUP(AU133,'シフト記号表（勤務時間帯）'!$C$6:$K$35,9,FALSE))</f>
        <v/>
      </c>
      <c r="AV134" s="137" t="str">
        <f>IF(AV133="","",VLOOKUP(AV133,'シフト記号表（勤務時間帯）'!$C$6:$K$35,9,FALSE))</f>
        <v/>
      </c>
      <c r="AW134" s="137" t="str">
        <f>IF(AW133="","",VLOOKUP(AW133,'シフト記号表（勤務時間帯）'!$C$6:$K$35,9,FALSE))</f>
        <v/>
      </c>
      <c r="AX134" s="862">
        <f>IF($BB$3="４週",SUM(S134:AT134),IF($BB$3="暦月",SUM(S134:AW134),""))</f>
        <v>0</v>
      </c>
      <c r="AY134" s="863"/>
      <c r="AZ134" s="864">
        <f>IF($BB$3="４週",AX134/4,IF($BB$3="暦月",'地密通所（100名）'!AX134/('地密通所（100名）'!$BB$8/7),""))</f>
        <v>0</v>
      </c>
      <c r="BA134" s="865"/>
      <c r="BB134" s="855"/>
      <c r="BC134" s="830"/>
      <c r="BD134" s="830"/>
      <c r="BE134" s="830"/>
      <c r="BF134" s="831"/>
    </row>
    <row r="135" spans="2:58" ht="20.25" customHeight="1">
      <c r="B135" s="1036"/>
      <c r="C135" s="906"/>
      <c r="D135" s="907"/>
      <c r="E135" s="908"/>
      <c r="F135" s="214">
        <f>C133</f>
        <v>0</v>
      </c>
      <c r="G135" s="821"/>
      <c r="H135" s="825"/>
      <c r="I135" s="823"/>
      <c r="J135" s="823"/>
      <c r="K135" s="824"/>
      <c r="L135" s="832"/>
      <c r="M135" s="833"/>
      <c r="N135" s="833"/>
      <c r="O135" s="834"/>
      <c r="P135" s="895" t="s">
        <v>152</v>
      </c>
      <c r="Q135" s="896"/>
      <c r="R135" s="897"/>
      <c r="S135" s="140" t="str">
        <f>IF(S133="","",VLOOKUP(S133,'シフト記号表（勤務時間帯）'!$C$6:$U$35,19,FALSE))</f>
        <v/>
      </c>
      <c r="T135" s="141" t="str">
        <f>IF(T133="","",VLOOKUP(T133,'シフト記号表（勤務時間帯）'!$C$6:$U$35,19,FALSE))</f>
        <v/>
      </c>
      <c r="U135" s="141" t="str">
        <f>IF(U133="","",VLOOKUP(U133,'シフト記号表（勤務時間帯）'!$C$6:$U$35,19,FALSE))</f>
        <v/>
      </c>
      <c r="V135" s="141" t="str">
        <f>IF(V133="","",VLOOKUP(V133,'シフト記号表（勤務時間帯）'!$C$6:$U$35,19,FALSE))</f>
        <v/>
      </c>
      <c r="W135" s="141" t="str">
        <f>IF(W133="","",VLOOKUP(W133,'シフト記号表（勤務時間帯）'!$C$6:$U$35,19,FALSE))</f>
        <v/>
      </c>
      <c r="X135" s="141" t="str">
        <f>IF(X133="","",VLOOKUP(X133,'シフト記号表（勤務時間帯）'!$C$6:$U$35,19,FALSE))</f>
        <v/>
      </c>
      <c r="Y135" s="142" t="str">
        <f>IF(Y133="","",VLOOKUP(Y133,'シフト記号表（勤務時間帯）'!$C$6:$U$35,19,FALSE))</f>
        <v/>
      </c>
      <c r="Z135" s="140" t="str">
        <f>IF(Z133="","",VLOOKUP(Z133,'シフト記号表（勤務時間帯）'!$C$6:$U$35,19,FALSE))</f>
        <v/>
      </c>
      <c r="AA135" s="141" t="str">
        <f>IF(AA133="","",VLOOKUP(AA133,'シフト記号表（勤務時間帯）'!$C$6:$U$35,19,FALSE))</f>
        <v/>
      </c>
      <c r="AB135" s="141" t="str">
        <f>IF(AB133="","",VLOOKUP(AB133,'シフト記号表（勤務時間帯）'!$C$6:$U$35,19,FALSE))</f>
        <v/>
      </c>
      <c r="AC135" s="141" t="str">
        <f>IF(AC133="","",VLOOKUP(AC133,'シフト記号表（勤務時間帯）'!$C$6:$U$35,19,FALSE))</f>
        <v/>
      </c>
      <c r="AD135" s="141" t="str">
        <f>IF(AD133="","",VLOOKUP(AD133,'シフト記号表（勤務時間帯）'!$C$6:$U$35,19,FALSE))</f>
        <v/>
      </c>
      <c r="AE135" s="141" t="str">
        <f>IF(AE133="","",VLOOKUP(AE133,'シフト記号表（勤務時間帯）'!$C$6:$U$35,19,FALSE))</f>
        <v/>
      </c>
      <c r="AF135" s="142" t="str">
        <f>IF(AF133="","",VLOOKUP(AF133,'シフト記号表（勤務時間帯）'!$C$6:$U$35,19,FALSE))</f>
        <v/>
      </c>
      <c r="AG135" s="140" t="str">
        <f>IF(AG133="","",VLOOKUP(AG133,'シフト記号表（勤務時間帯）'!$C$6:$U$35,19,FALSE))</f>
        <v/>
      </c>
      <c r="AH135" s="141" t="str">
        <f>IF(AH133="","",VLOOKUP(AH133,'シフト記号表（勤務時間帯）'!$C$6:$U$35,19,FALSE))</f>
        <v/>
      </c>
      <c r="AI135" s="141" t="str">
        <f>IF(AI133="","",VLOOKUP(AI133,'シフト記号表（勤務時間帯）'!$C$6:$U$35,19,FALSE))</f>
        <v/>
      </c>
      <c r="AJ135" s="141" t="str">
        <f>IF(AJ133="","",VLOOKUP(AJ133,'シフト記号表（勤務時間帯）'!$C$6:$U$35,19,FALSE))</f>
        <v/>
      </c>
      <c r="AK135" s="141" t="str">
        <f>IF(AK133="","",VLOOKUP(AK133,'シフト記号表（勤務時間帯）'!$C$6:$U$35,19,FALSE))</f>
        <v/>
      </c>
      <c r="AL135" s="141" t="str">
        <f>IF(AL133="","",VLOOKUP(AL133,'シフト記号表（勤務時間帯）'!$C$6:$U$35,19,FALSE))</f>
        <v/>
      </c>
      <c r="AM135" s="142" t="str">
        <f>IF(AM133="","",VLOOKUP(AM133,'シフト記号表（勤務時間帯）'!$C$6:$U$35,19,FALSE))</f>
        <v/>
      </c>
      <c r="AN135" s="140" t="str">
        <f>IF(AN133="","",VLOOKUP(AN133,'シフト記号表（勤務時間帯）'!$C$6:$U$35,19,FALSE))</f>
        <v/>
      </c>
      <c r="AO135" s="141" t="str">
        <f>IF(AO133="","",VLOOKUP(AO133,'シフト記号表（勤務時間帯）'!$C$6:$U$35,19,FALSE))</f>
        <v/>
      </c>
      <c r="AP135" s="141" t="str">
        <f>IF(AP133="","",VLOOKUP(AP133,'シフト記号表（勤務時間帯）'!$C$6:$U$35,19,FALSE))</f>
        <v/>
      </c>
      <c r="AQ135" s="141" t="str">
        <f>IF(AQ133="","",VLOOKUP(AQ133,'シフト記号表（勤務時間帯）'!$C$6:$U$35,19,FALSE))</f>
        <v/>
      </c>
      <c r="AR135" s="141" t="str">
        <f>IF(AR133="","",VLOOKUP(AR133,'シフト記号表（勤務時間帯）'!$C$6:$U$35,19,FALSE))</f>
        <v/>
      </c>
      <c r="AS135" s="141" t="str">
        <f>IF(AS133="","",VLOOKUP(AS133,'シフト記号表（勤務時間帯）'!$C$6:$U$35,19,FALSE))</f>
        <v/>
      </c>
      <c r="AT135" s="142" t="str">
        <f>IF(AT133="","",VLOOKUP(AT133,'シフト記号表（勤務時間帯）'!$C$6:$U$35,19,FALSE))</f>
        <v/>
      </c>
      <c r="AU135" s="140" t="str">
        <f>IF(AU133="","",VLOOKUP(AU133,'シフト記号表（勤務時間帯）'!$C$6:$U$35,19,FALSE))</f>
        <v/>
      </c>
      <c r="AV135" s="141" t="str">
        <f>IF(AV133="","",VLOOKUP(AV133,'シフト記号表（勤務時間帯）'!$C$6:$U$35,19,FALSE))</f>
        <v/>
      </c>
      <c r="AW135" s="141" t="str">
        <f>IF(AW133="","",VLOOKUP(AW133,'シフト記号表（勤務時間帯）'!$C$6:$U$35,19,FALSE))</f>
        <v/>
      </c>
      <c r="AX135" s="869">
        <f>IF($BB$3="４週",SUM(S135:AT135),IF($BB$3="暦月",SUM(S135:AW135),""))</f>
        <v>0</v>
      </c>
      <c r="AY135" s="870"/>
      <c r="AZ135" s="871">
        <f>IF($BB$3="４週",AX135/4,IF($BB$3="暦月",'地密通所（100名）'!AX135/('地密通所（100名）'!$BB$8/7),""))</f>
        <v>0</v>
      </c>
      <c r="BA135" s="872"/>
      <c r="BB135" s="914"/>
      <c r="BC135" s="833"/>
      <c r="BD135" s="833"/>
      <c r="BE135" s="833"/>
      <c r="BF135" s="834"/>
    </row>
    <row r="136" spans="2:58" ht="20.25" customHeight="1">
      <c r="B136" s="1036">
        <f>B133+1</f>
        <v>39</v>
      </c>
      <c r="C136" s="900"/>
      <c r="D136" s="901"/>
      <c r="E136" s="902"/>
      <c r="F136" s="143"/>
      <c r="G136" s="819"/>
      <c r="H136" s="822"/>
      <c r="I136" s="823"/>
      <c r="J136" s="823"/>
      <c r="K136" s="824"/>
      <c r="L136" s="826"/>
      <c r="M136" s="827"/>
      <c r="N136" s="827"/>
      <c r="O136" s="828"/>
      <c r="P136" s="835" t="s">
        <v>148</v>
      </c>
      <c r="Q136" s="836"/>
      <c r="R136" s="837"/>
      <c r="S136" s="211"/>
      <c r="T136" s="212"/>
      <c r="U136" s="212"/>
      <c r="V136" s="212"/>
      <c r="W136" s="212"/>
      <c r="X136" s="212"/>
      <c r="Y136" s="213"/>
      <c r="Z136" s="211"/>
      <c r="AA136" s="212"/>
      <c r="AB136" s="212"/>
      <c r="AC136" s="212"/>
      <c r="AD136" s="212"/>
      <c r="AE136" s="212"/>
      <c r="AF136" s="213"/>
      <c r="AG136" s="211"/>
      <c r="AH136" s="212"/>
      <c r="AI136" s="212"/>
      <c r="AJ136" s="212"/>
      <c r="AK136" s="212"/>
      <c r="AL136" s="212"/>
      <c r="AM136" s="213"/>
      <c r="AN136" s="211"/>
      <c r="AO136" s="212"/>
      <c r="AP136" s="212"/>
      <c r="AQ136" s="212"/>
      <c r="AR136" s="212"/>
      <c r="AS136" s="212"/>
      <c r="AT136" s="213"/>
      <c r="AU136" s="211"/>
      <c r="AV136" s="212"/>
      <c r="AW136" s="212"/>
      <c r="AX136" s="1039"/>
      <c r="AY136" s="1040"/>
      <c r="AZ136" s="1041"/>
      <c r="BA136" s="1042"/>
      <c r="BB136" s="854"/>
      <c r="BC136" s="827"/>
      <c r="BD136" s="827"/>
      <c r="BE136" s="827"/>
      <c r="BF136" s="828"/>
    </row>
    <row r="137" spans="2:58" ht="20.25" customHeight="1">
      <c r="B137" s="1036"/>
      <c r="C137" s="903"/>
      <c r="D137" s="904"/>
      <c r="E137" s="905"/>
      <c r="F137" s="135"/>
      <c r="G137" s="820"/>
      <c r="H137" s="825"/>
      <c r="I137" s="823"/>
      <c r="J137" s="823"/>
      <c r="K137" s="824"/>
      <c r="L137" s="829"/>
      <c r="M137" s="830"/>
      <c r="N137" s="830"/>
      <c r="O137" s="831"/>
      <c r="P137" s="859" t="s">
        <v>151</v>
      </c>
      <c r="Q137" s="860"/>
      <c r="R137" s="861"/>
      <c r="S137" s="136" t="str">
        <f>IF(S136="","",VLOOKUP(S136,'シフト記号表（勤務時間帯）'!$C$6:$K$35,9,FALSE))</f>
        <v/>
      </c>
      <c r="T137" s="137" t="str">
        <f>IF(T136="","",VLOOKUP(T136,'シフト記号表（勤務時間帯）'!$C$6:$K$35,9,FALSE))</f>
        <v/>
      </c>
      <c r="U137" s="137" t="str">
        <f>IF(U136="","",VLOOKUP(U136,'シフト記号表（勤務時間帯）'!$C$6:$K$35,9,FALSE))</f>
        <v/>
      </c>
      <c r="V137" s="137" t="str">
        <f>IF(V136="","",VLOOKUP(V136,'シフト記号表（勤務時間帯）'!$C$6:$K$35,9,FALSE))</f>
        <v/>
      </c>
      <c r="W137" s="137" t="str">
        <f>IF(W136="","",VLOOKUP(W136,'シフト記号表（勤務時間帯）'!$C$6:$K$35,9,FALSE))</f>
        <v/>
      </c>
      <c r="X137" s="137" t="str">
        <f>IF(X136="","",VLOOKUP(X136,'シフト記号表（勤務時間帯）'!$C$6:$K$35,9,FALSE))</f>
        <v/>
      </c>
      <c r="Y137" s="138" t="str">
        <f>IF(Y136="","",VLOOKUP(Y136,'シフト記号表（勤務時間帯）'!$C$6:$K$35,9,FALSE))</f>
        <v/>
      </c>
      <c r="Z137" s="136" t="str">
        <f>IF(Z136="","",VLOOKUP(Z136,'シフト記号表（勤務時間帯）'!$C$6:$K$35,9,FALSE))</f>
        <v/>
      </c>
      <c r="AA137" s="137" t="str">
        <f>IF(AA136="","",VLOOKUP(AA136,'シフト記号表（勤務時間帯）'!$C$6:$K$35,9,FALSE))</f>
        <v/>
      </c>
      <c r="AB137" s="137" t="str">
        <f>IF(AB136="","",VLOOKUP(AB136,'シフト記号表（勤務時間帯）'!$C$6:$K$35,9,FALSE))</f>
        <v/>
      </c>
      <c r="AC137" s="137" t="str">
        <f>IF(AC136="","",VLOOKUP(AC136,'シフト記号表（勤務時間帯）'!$C$6:$K$35,9,FALSE))</f>
        <v/>
      </c>
      <c r="AD137" s="137" t="str">
        <f>IF(AD136="","",VLOOKUP(AD136,'シフト記号表（勤務時間帯）'!$C$6:$K$35,9,FALSE))</f>
        <v/>
      </c>
      <c r="AE137" s="137" t="str">
        <f>IF(AE136="","",VLOOKUP(AE136,'シフト記号表（勤務時間帯）'!$C$6:$K$35,9,FALSE))</f>
        <v/>
      </c>
      <c r="AF137" s="138" t="str">
        <f>IF(AF136="","",VLOOKUP(AF136,'シフト記号表（勤務時間帯）'!$C$6:$K$35,9,FALSE))</f>
        <v/>
      </c>
      <c r="AG137" s="136" t="str">
        <f>IF(AG136="","",VLOOKUP(AG136,'シフト記号表（勤務時間帯）'!$C$6:$K$35,9,FALSE))</f>
        <v/>
      </c>
      <c r="AH137" s="137" t="str">
        <f>IF(AH136="","",VLOOKUP(AH136,'シフト記号表（勤務時間帯）'!$C$6:$K$35,9,FALSE))</f>
        <v/>
      </c>
      <c r="AI137" s="137" t="str">
        <f>IF(AI136="","",VLOOKUP(AI136,'シフト記号表（勤務時間帯）'!$C$6:$K$35,9,FALSE))</f>
        <v/>
      </c>
      <c r="AJ137" s="137" t="str">
        <f>IF(AJ136="","",VLOOKUP(AJ136,'シフト記号表（勤務時間帯）'!$C$6:$K$35,9,FALSE))</f>
        <v/>
      </c>
      <c r="AK137" s="137" t="str">
        <f>IF(AK136="","",VLOOKUP(AK136,'シフト記号表（勤務時間帯）'!$C$6:$K$35,9,FALSE))</f>
        <v/>
      </c>
      <c r="AL137" s="137" t="str">
        <f>IF(AL136="","",VLOOKUP(AL136,'シフト記号表（勤務時間帯）'!$C$6:$K$35,9,FALSE))</f>
        <v/>
      </c>
      <c r="AM137" s="138" t="str">
        <f>IF(AM136="","",VLOOKUP(AM136,'シフト記号表（勤務時間帯）'!$C$6:$K$35,9,FALSE))</f>
        <v/>
      </c>
      <c r="AN137" s="136" t="str">
        <f>IF(AN136="","",VLOOKUP(AN136,'シフト記号表（勤務時間帯）'!$C$6:$K$35,9,FALSE))</f>
        <v/>
      </c>
      <c r="AO137" s="137" t="str">
        <f>IF(AO136="","",VLOOKUP(AO136,'シフト記号表（勤務時間帯）'!$C$6:$K$35,9,FALSE))</f>
        <v/>
      </c>
      <c r="AP137" s="137" t="str">
        <f>IF(AP136="","",VLOOKUP(AP136,'シフト記号表（勤務時間帯）'!$C$6:$K$35,9,FALSE))</f>
        <v/>
      </c>
      <c r="AQ137" s="137" t="str">
        <f>IF(AQ136="","",VLOOKUP(AQ136,'シフト記号表（勤務時間帯）'!$C$6:$K$35,9,FALSE))</f>
        <v/>
      </c>
      <c r="AR137" s="137" t="str">
        <f>IF(AR136="","",VLOOKUP(AR136,'シフト記号表（勤務時間帯）'!$C$6:$K$35,9,FALSE))</f>
        <v/>
      </c>
      <c r="AS137" s="137" t="str">
        <f>IF(AS136="","",VLOOKUP(AS136,'シフト記号表（勤務時間帯）'!$C$6:$K$35,9,FALSE))</f>
        <v/>
      </c>
      <c r="AT137" s="138" t="str">
        <f>IF(AT136="","",VLOOKUP(AT136,'シフト記号表（勤務時間帯）'!$C$6:$K$35,9,FALSE))</f>
        <v/>
      </c>
      <c r="AU137" s="136" t="str">
        <f>IF(AU136="","",VLOOKUP(AU136,'シフト記号表（勤務時間帯）'!$C$6:$K$35,9,FALSE))</f>
        <v/>
      </c>
      <c r="AV137" s="137" t="str">
        <f>IF(AV136="","",VLOOKUP(AV136,'シフト記号表（勤務時間帯）'!$C$6:$K$35,9,FALSE))</f>
        <v/>
      </c>
      <c r="AW137" s="137" t="str">
        <f>IF(AW136="","",VLOOKUP(AW136,'シフト記号表（勤務時間帯）'!$C$6:$K$35,9,FALSE))</f>
        <v/>
      </c>
      <c r="AX137" s="862">
        <f>IF($BB$3="４週",SUM(S137:AT137),IF($BB$3="暦月",SUM(S137:AW137),""))</f>
        <v>0</v>
      </c>
      <c r="AY137" s="863"/>
      <c r="AZ137" s="864">
        <f>IF($BB$3="４週",AX137/4,IF($BB$3="暦月",'地密通所（100名）'!AX137/('地密通所（100名）'!$BB$8/7),""))</f>
        <v>0</v>
      </c>
      <c r="BA137" s="865"/>
      <c r="BB137" s="855"/>
      <c r="BC137" s="830"/>
      <c r="BD137" s="830"/>
      <c r="BE137" s="830"/>
      <c r="BF137" s="831"/>
    </row>
    <row r="138" spans="2:58" ht="20.25" customHeight="1">
      <c r="B138" s="1036"/>
      <c r="C138" s="906"/>
      <c r="D138" s="907"/>
      <c r="E138" s="908"/>
      <c r="F138" s="214">
        <f>C136</f>
        <v>0</v>
      </c>
      <c r="G138" s="821"/>
      <c r="H138" s="825"/>
      <c r="I138" s="823"/>
      <c r="J138" s="823"/>
      <c r="K138" s="824"/>
      <c r="L138" s="832"/>
      <c r="M138" s="833"/>
      <c r="N138" s="833"/>
      <c r="O138" s="834"/>
      <c r="P138" s="895" t="s">
        <v>152</v>
      </c>
      <c r="Q138" s="896"/>
      <c r="R138" s="897"/>
      <c r="S138" s="140" t="str">
        <f>IF(S136="","",VLOOKUP(S136,'シフト記号表（勤務時間帯）'!$C$6:$U$35,19,FALSE))</f>
        <v/>
      </c>
      <c r="T138" s="141" t="str">
        <f>IF(T136="","",VLOOKUP(T136,'シフト記号表（勤務時間帯）'!$C$6:$U$35,19,FALSE))</f>
        <v/>
      </c>
      <c r="U138" s="141" t="str">
        <f>IF(U136="","",VLOOKUP(U136,'シフト記号表（勤務時間帯）'!$C$6:$U$35,19,FALSE))</f>
        <v/>
      </c>
      <c r="V138" s="141" t="str">
        <f>IF(V136="","",VLOOKUP(V136,'シフト記号表（勤務時間帯）'!$C$6:$U$35,19,FALSE))</f>
        <v/>
      </c>
      <c r="W138" s="141" t="str">
        <f>IF(W136="","",VLOOKUP(W136,'シフト記号表（勤務時間帯）'!$C$6:$U$35,19,FALSE))</f>
        <v/>
      </c>
      <c r="X138" s="141" t="str">
        <f>IF(X136="","",VLOOKUP(X136,'シフト記号表（勤務時間帯）'!$C$6:$U$35,19,FALSE))</f>
        <v/>
      </c>
      <c r="Y138" s="142" t="str">
        <f>IF(Y136="","",VLOOKUP(Y136,'シフト記号表（勤務時間帯）'!$C$6:$U$35,19,FALSE))</f>
        <v/>
      </c>
      <c r="Z138" s="140" t="str">
        <f>IF(Z136="","",VLOOKUP(Z136,'シフト記号表（勤務時間帯）'!$C$6:$U$35,19,FALSE))</f>
        <v/>
      </c>
      <c r="AA138" s="141" t="str">
        <f>IF(AA136="","",VLOOKUP(AA136,'シフト記号表（勤務時間帯）'!$C$6:$U$35,19,FALSE))</f>
        <v/>
      </c>
      <c r="AB138" s="141" t="str">
        <f>IF(AB136="","",VLOOKUP(AB136,'シフト記号表（勤務時間帯）'!$C$6:$U$35,19,FALSE))</f>
        <v/>
      </c>
      <c r="AC138" s="141" t="str">
        <f>IF(AC136="","",VLOOKUP(AC136,'シフト記号表（勤務時間帯）'!$C$6:$U$35,19,FALSE))</f>
        <v/>
      </c>
      <c r="AD138" s="141" t="str">
        <f>IF(AD136="","",VLOOKUP(AD136,'シフト記号表（勤務時間帯）'!$C$6:$U$35,19,FALSE))</f>
        <v/>
      </c>
      <c r="AE138" s="141" t="str">
        <f>IF(AE136="","",VLOOKUP(AE136,'シフト記号表（勤務時間帯）'!$C$6:$U$35,19,FALSE))</f>
        <v/>
      </c>
      <c r="AF138" s="142" t="str">
        <f>IF(AF136="","",VLOOKUP(AF136,'シフト記号表（勤務時間帯）'!$C$6:$U$35,19,FALSE))</f>
        <v/>
      </c>
      <c r="AG138" s="140" t="str">
        <f>IF(AG136="","",VLOOKUP(AG136,'シフト記号表（勤務時間帯）'!$C$6:$U$35,19,FALSE))</f>
        <v/>
      </c>
      <c r="AH138" s="141" t="str">
        <f>IF(AH136="","",VLOOKUP(AH136,'シフト記号表（勤務時間帯）'!$C$6:$U$35,19,FALSE))</f>
        <v/>
      </c>
      <c r="AI138" s="141" t="str">
        <f>IF(AI136="","",VLOOKUP(AI136,'シフト記号表（勤務時間帯）'!$C$6:$U$35,19,FALSE))</f>
        <v/>
      </c>
      <c r="AJ138" s="141" t="str">
        <f>IF(AJ136="","",VLOOKUP(AJ136,'シフト記号表（勤務時間帯）'!$C$6:$U$35,19,FALSE))</f>
        <v/>
      </c>
      <c r="AK138" s="141" t="str">
        <f>IF(AK136="","",VLOOKUP(AK136,'シフト記号表（勤務時間帯）'!$C$6:$U$35,19,FALSE))</f>
        <v/>
      </c>
      <c r="AL138" s="141" t="str">
        <f>IF(AL136="","",VLOOKUP(AL136,'シフト記号表（勤務時間帯）'!$C$6:$U$35,19,FALSE))</f>
        <v/>
      </c>
      <c r="AM138" s="142" t="str">
        <f>IF(AM136="","",VLOOKUP(AM136,'シフト記号表（勤務時間帯）'!$C$6:$U$35,19,FALSE))</f>
        <v/>
      </c>
      <c r="AN138" s="140" t="str">
        <f>IF(AN136="","",VLOOKUP(AN136,'シフト記号表（勤務時間帯）'!$C$6:$U$35,19,FALSE))</f>
        <v/>
      </c>
      <c r="AO138" s="141" t="str">
        <f>IF(AO136="","",VLOOKUP(AO136,'シフト記号表（勤務時間帯）'!$C$6:$U$35,19,FALSE))</f>
        <v/>
      </c>
      <c r="AP138" s="141" t="str">
        <f>IF(AP136="","",VLOOKUP(AP136,'シフト記号表（勤務時間帯）'!$C$6:$U$35,19,FALSE))</f>
        <v/>
      </c>
      <c r="AQ138" s="141" t="str">
        <f>IF(AQ136="","",VLOOKUP(AQ136,'シフト記号表（勤務時間帯）'!$C$6:$U$35,19,FALSE))</f>
        <v/>
      </c>
      <c r="AR138" s="141" t="str">
        <f>IF(AR136="","",VLOOKUP(AR136,'シフト記号表（勤務時間帯）'!$C$6:$U$35,19,FALSE))</f>
        <v/>
      </c>
      <c r="AS138" s="141" t="str">
        <f>IF(AS136="","",VLOOKUP(AS136,'シフト記号表（勤務時間帯）'!$C$6:$U$35,19,FALSE))</f>
        <v/>
      </c>
      <c r="AT138" s="142" t="str">
        <f>IF(AT136="","",VLOOKUP(AT136,'シフト記号表（勤務時間帯）'!$C$6:$U$35,19,FALSE))</f>
        <v/>
      </c>
      <c r="AU138" s="140" t="str">
        <f>IF(AU136="","",VLOOKUP(AU136,'シフト記号表（勤務時間帯）'!$C$6:$U$35,19,FALSE))</f>
        <v/>
      </c>
      <c r="AV138" s="141" t="str">
        <f>IF(AV136="","",VLOOKUP(AV136,'シフト記号表（勤務時間帯）'!$C$6:$U$35,19,FALSE))</f>
        <v/>
      </c>
      <c r="AW138" s="141" t="str">
        <f>IF(AW136="","",VLOOKUP(AW136,'シフト記号表（勤務時間帯）'!$C$6:$U$35,19,FALSE))</f>
        <v/>
      </c>
      <c r="AX138" s="869">
        <f>IF($BB$3="４週",SUM(S138:AT138),IF($BB$3="暦月",SUM(S138:AW138),""))</f>
        <v>0</v>
      </c>
      <c r="AY138" s="870"/>
      <c r="AZ138" s="871">
        <f>IF($BB$3="４週",AX138/4,IF($BB$3="暦月",'地密通所（100名）'!AX138/('地密通所（100名）'!$BB$8/7),""))</f>
        <v>0</v>
      </c>
      <c r="BA138" s="872"/>
      <c r="BB138" s="914"/>
      <c r="BC138" s="833"/>
      <c r="BD138" s="833"/>
      <c r="BE138" s="833"/>
      <c r="BF138" s="834"/>
    </row>
    <row r="139" spans="2:58" ht="20.25" customHeight="1">
      <c r="B139" s="1036">
        <f>B136+1</f>
        <v>40</v>
      </c>
      <c r="C139" s="900"/>
      <c r="D139" s="901"/>
      <c r="E139" s="902"/>
      <c r="F139" s="143"/>
      <c r="G139" s="819"/>
      <c r="H139" s="822"/>
      <c r="I139" s="823"/>
      <c r="J139" s="823"/>
      <c r="K139" s="824"/>
      <c r="L139" s="826"/>
      <c r="M139" s="827"/>
      <c r="N139" s="827"/>
      <c r="O139" s="828"/>
      <c r="P139" s="835" t="s">
        <v>148</v>
      </c>
      <c r="Q139" s="836"/>
      <c r="R139" s="837"/>
      <c r="S139" s="211"/>
      <c r="T139" s="212"/>
      <c r="U139" s="212"/>
      <c r="V139" s="212"/>
      <c r="W139" s="212"/>
      <c r="X139" s="212"/>
      <c r="Y139" s="213"/>
      <c r="Z139" s="211"/>
      <c r="AA139" s="212"/>
      <c r="AB139" s="212"/>
      <c r="AC139" s="212"/>
      <c r="AD139" s="212"/>
      <c r="AE139" s="212"/>
      <c r="AF139" s="213"/>
      <c r="AG139" s="211"/>
      <c r="AH139" s="212"/>
      <c r="AI139" s="212"/>
      <c r="AJ139" s="212"/>
      <c r="AK139" s="212"/>
      <c r="AL139" s="212"/>
      <c r="AM139" s="213"/>
      <c r="AN139" s="211"/>
      <c r="AO139" s="212"/>
      <c r="AP139" s="212"/>
      <c r="AQ139" s="212"/>
      <c r="AR139" s="212"/>
      <c r="AS139" s="212"/>
      <c r="AT139" s="213"/>
      <c r="AU139" s="211"/>
      <c r="AV139" s="212"/>
      <c r="AW139" s="212"/>
      <c r="AX139" s="1039"/>
      <c r="AY139" s="1040"/>
      <c r="AZ139" s="1041"/>
      <c r="BA139" s="1042"/>
      <c r="BB139" s="854"/>
      <c r="BC139" s="827"/>
      <c r="BD139" s="827"/>
      <c r="BE139" s="827"/>
      <c r="BF139" s="828"/>
    </row>
    <row r="140" spans="2:58" ht="20.25" customHeight="1">
      <c r="B140" s="1036"/>
      <c r="C140" s="903"/>
      <c r="D140" s="904"/>
      <c r="E140" s="905"/>
      <c r="F140" s="135"/>
      <c r="G140" s="820"/>
      <c r="H140" s="825"/>
      <c r="I140" s="823"/>
      <c r="J140" s="823"/>
      <c r="K140" s="824"/>
      <c r="L140" s="829"/>
      <c r="M140" s="830"/>
      <c r="N140" s="830"/>
      <c r="O140" s="831"/>
      <c r="P140" s="859" t="s">
        <v>151</v>
      </c>
      <c r="Q140" s="860"/>
      <c r="R140" s="861"/>
      <c r="S140" s="136" t="str">
        <f>IF(S139="","",VLOOKUP(S139,'シフト記号表（勤務時間帯）'!$C$6:$K$35,9,FALSE))</f>
        <v/>
      </c>
      <c r="T140" s="137" t="str">
        <f>IF(T139="","",VLOOKUP(T139,'シフト記号表（勤務時間帯）'!$C$6:$K$35,9,FALSE))</f>
        <v/>
      </c>
      <c r="U140" s="137" t="str">
        <f>IF(U139="","",VLOOKUP(U139,'シフト記号表（勤務時間帯）'!$C$6:$K$35,9,FALSE))</f>
        <v/>
      </c>
      <c r="V140" s="137" t="str">
        <f>IF(V139="","",VLOOKUP(V139,'シフト記号表（勤務時間帯）'!$C$6:$K$35,9,FALSE))</f>
        <v/>
      </c>
      <c r="W140" s="137" t="str">
        <f>IF(W139="","",VLOOKUP(W139,'シフト記号表（勤務時間帯）'!$C$6:$K$35,9,FALSE))</f>
        <v/>
      </c>
      <c r="X140" s="137" t="str">
        <f>IF(X139="","",VLOOKUP(X139,'シフト記号表（勤務時間帯）'!$C$6:$K$35,9,FALSE))</f>
        <v/>
      </c>
      <c r="Y140" s="138" t="str">
        <f>IF(Y139="","",VLOOKUP(Y139,'シフト記号表（勤務時間帯）'!$C$6:$K$35,9,FALSE))</f>
        <v/>
      </c>
      <c r="Z140" s="136" t="str">
        <f>IF(Z139="","",VLOOKUP(Z139,'シフト記号表（勤務時間帯）'!$C$6:$K$35,9,FALSE))</f>
        <v/>
      </c>
      <c r="AA140" s="137" t="str">
        <f>IF(AA139="","",VLOOKUP(AA139,'シフト記号表（勤務時間帯）'!$C$6:$K$35,9,FALSE))</f>
        <v/>
      </c>
      <c r="AB140" s="137" t="str">
        <f>IF(AB139="","",VLOOKUP(AB139,'シフト記号表（勤務時間帯）'!$C$6:$K$35,9,FALSE))</f>
        <v/>
      </c>
      <c r="AC140" s="137" t="str">
        <f>IF(AC139="","",VLOOKUP(AC139,'シフト記号表（勤務時間帯）'!$C$6:$K$35,9,FALSE))</f>
        <v/>
      </c>
      <c r="AD140" s="137" t="str">
        <f>IF(AD139="","",VLOOKUP(AD139,'シフト記号表（勤務時間帯）'!$C$6:$K$35,9,FALSE))</f>
        <v/>
      </c>
      <c r="AE140" s="137" t="str">
        <f>IF(AE139="","",VLOOKUP(AE139,'シフト記号表（勤務時間帯）'!$C$6:$K$35,9,FALSE))</f>
        <v/>
      </c>
      <c r="AF140" s="138" t="str">
        <f>IF(AF139="","",VLOOKUP(AF139,'シフト記号表（勤務時間帯）'!$C$6:$K$35,9,FALSE))</f>
        <v/>
      </c>
      <c r="AG140" s="136" t="str">
        <f>IF(AG139="","",VLOOKUP(AG139,'シフト記号表（勤務時間帯）'!$C$6:$K$35,9,FALSE))</f>
        <v/>
      </c>
      <c r="AH140" s="137" t="str">
        <f>IF(AH139="","",VLOOKUP(AH139,'シフト記号表（勤務時間帯）'!$C$6:$K$35,9,FALSE))</f>
        <v/>
      </c>
      <c r="AI140" s="137" t="str">
        <f>IF(AI139="","",VLOOKUP(AI139,'シフト記号表（勤務時間帯）'!$C$6:$K$35,9,FALSE))</f>
        <v/>
      </c>
      <c r="AJ140" s="137" t="str">
        <f>IF(AJ139="","",VLOOKUP(AJ139,'シフト記号表（勤務時間帯）'!$C$6:$K$35,9,FALSE))</f>
        <v/>
      </c>
      <c r="AK140" s="137" t="str">
        <f>IF(AK139="","",VLOOKUP(AK139,'シフト記号表（勤務時間帯）'!$C$6:$K$35,9,FALSE))</f>
        <v/>
      </c>
      <c r="AL140" s="137" t="str">
        <f>IF(AL139="","",VLOOKUP(AL139,'シフト記号表（勤務時間帯）'!$C$6:$K$35,9,FALSE))</f>
        <v/>
      </c>
      <c r="AM140" s="138" t="str">
        <f>IF(AM139="","",VLOOKUP(AM139,'シフト記号表（勤務時間帯）'!$C$6:$K$35,9,FALSE))</f>
        <v/>
      </c>
      <c r="AN140" s="136" t="str">
        <f>IF(AN139="","",VLOOKUP(AN139,'シフト記号表（勤務時間帯）'!$C$6:$K$35,9,FALSE))</f>
        <v/>
      </c>
      <c r="AO140" s="137" t="str">
        <f>IF(AO139="","",VLOOKUP(AO139,'シフト記号表（勤務時間帯）'!$C$6:$K$35,9,FALSE))</f>
        <v/>
      </c>
      <c r="AP140" s="137" t="str">
        <f>IF(AP139="","",VLOOKUP(AP139,'シフト記号表（勤務時間帯）'!$C$6:$K$35,9,FALSE))</f>
        <v/>
      </c>
      <c r="AQ140" s="137" t="str">
        <f>IF(AQ139="","",VLOOKUP(AQ139,'シフト記号表（勤務時間帯）'!$C$6:$K$35,9,FALSE))</f>
        <v/>
      </c>
      <c r="AR140" s="137" t="str">
        <f>IF(AR139="","",VLOOKUP(AR139,'シフト記号表（勤務時間帯）'!$C$6:$K$35,9,FALSE))</f>
        <v/>
      </c>
      <c r="AS140" s="137" t="str">
        <f>IF(AS139="","",VLOOKUP(AS139,'シフト記号表（勤務時間帯）'!$C$6:$K$35,9,FALSE))</f>
        <v/>
      </c>
      <c r="AT140" s="138" t="str">
        <f>IF(AT139="","",VLOOKUP(AT139,'シフト記号表（勤務時間帯）'!$C$6:$K$35,9,FALSE))</f>
        <v/>
      </c>
      <c r="AU140" s="136" t="str">
        <f>IF(AU139="","",VLOOKUP(AU139,'シフト記号表（勤務時間帯）'!$C$6:$K$35,9,FALSE))</f>
        <v/>
      </c>
      <c r="AV140" s="137" t="str">
        <f>IF(AV139="","",VLOOKUP(AV139,'シフト記号表（勤務時間帯）'!$C$6:$K$35,9,FALSE))</f>
        <v/>
      </c>
      <c r="AW140" s="137" t="str">
        <f>IF(AW139="","",VLOOKUP(AW139,'シフト記号表（勤務時間帯）'!$C$6:$K$35,9,FALSE))</f>
        <v/>
      </c>
      <c r="AX140" s="862">
        <f>IF($BB$3="４週",SUM(S140:AT140),IF($BB$3="暦月",SUM(S140:AW140),""))</f>
        <v>0</v>
      </c>
      <c r="AY140" s="863"/>
      <c r="AZ140" s="864">
        <f>IF($BB$3="４週",AX140/4,IF($BB$3="暦月",'地密通所（100名）'!AX140/('地密通所（100名）'!$BB$8/7),""))</f>
        <v>0</v>
      </c>
      <c r="BA140" s="865"/>
      <c r="BB140" s="855"/>
      <c r="BC140" s="830"/>
      <c r="BD140" s="830"/>
      <c r="BE140" s="830"/>
      <c r="BF140" s="831"/>
    </row>
    <row r="141" spans="2:58" ht="20.25" customHeight="1">
      <c r="B141" s="1036"/>
      <c r="C141" s="906"/>
      <c r="D141" s="907"/>
      <c r="E141" s="908"/>
      <c r="F141" s="214">
        <f>C139</f>
        <v>0</v>
      </c>
      <c r="G141" s="821"/>
      <c r="H141" s="825"/>
      <c r="I141" s="823"/>
      <c r="J141" s="823"/>
      <c r="K141" s="824"/>
      <c r="L141" s="832"/>
      <c r="M141" s="833"/>
      <c r="N141" s="833"/>
      <c r="O141" s="834"/>
      <c r="P141" s="895" t="s">
        <v>152</v>
      </c>
      <c r="Q141" s="896"/>
      <c r="R141" s="897"/>
      <c r="S141" s="140" t="str">
        <f>IF(S139="","",VLOOKUP(S139,'シフト記号表（勤務時間帯）'!$C$6:$U$35,19,FALSE))</f>
        <v/>
      </c>
      <c r="T141" s="141" t="str">
        <f>IF(T139="","",VLOOKUP(T139,'シフト記号表（勤務時間帯）'!$C$6:$U$35,19,FALSE))</f>
        <v/>
      </c>
      <c r="U141" s="141" t="str">
        <f>IF(U139="","",VLOOKUP(U139,'シフト記号表（勤務時間帯）'!$C$6:$U$35,19,FALSE))</f>
        <v/>
      </c>
      <c r="V141" s="141" t="str">
        <f>IF(V139="","",VLOOKUP(V139,'シフト記号表（勤務時間帯）'!$C$6:$U$35,19,FALSE))</f>
        <v/>
      </c>
      <c r="W141" s="141" t="str">
        <f>IF(W139="","",VLOOKUP(W139,'シフト記号表（勤務時間帯）'!$C$6:$U$35,19,FALSE))</f>
        <v/>
      </c>
      <c r="X141" s="141" t="str">
        <f>IF(X139="","",VLOOKUP(X139,'シフト記号表（勤務時間帯）'!$C$6:$U$35,19,FALSE))</f>
        <v/>
      </c>
      <c r="Y141" s="142" t="str">
        <f>IF(Y139="","",VLOOKUP(Y139,'シフト記号表（勤務時間帯）'!$C$6:$U$35,19,FALSE))</f>
        <v/>
      </c>
      <c r="Z141" s="140" t="str">
        <f>IF(Z139="","",VLOOKUP(Z139,'シフト記号表（勤務時間帯）'!$C$6:$U$35,19,FALSE))</f>
        <v/>
      </c>
      <c r="AA141" s="141" t="str">
        <f>IF(AA139="","",VLOOKUP(AA139,'シフト記号表（勤務時間帯）'!$C$6:$U$35,19,FALSE))</f>
        <v/>
      </c>
      <c r="AB141" s="141" t="str">
        <f>IF(AB139="","",VLOOKUP(AB139,'シフト記号表（勤務時間帯）'!$C$6:$U$35,19,FALSE))</f>
        <v/>
      </c>
      <c r="AC141" s="141" t="str">
        <f>IF(AC139="","",VLOOKUP(AC139,'シフト記号表（勤務時間帯）'!$C$6:$U$35,19,FALSE))</f>
        <v/>
      </c>
      <c r="AD141" s="141" t="str">
        <f>IF(AD139="","",VLOOKUP(AD139,'シフト記号表（勤務時間帯）'!$C$6:$U$35,19,FALSE))</f>
        <v/>
      </c>
      <c r="AE141" s="141" t="str">
        <f>IF(AE139="","",VLOOKUP(AE139,'シフト記号表（勤務時間帯）'!$C$6:$U$35,19,FALSE))</f>
        <v/>
      </c>
      <c r="AF141" s="142" t="str">
        <f>IF(AF139="","",VLOOKUP(AF139,'シフト記号表（勤務時間帯）'!$C$6:$U$35,19,FALSE))</f>
        <v/>
      </c>
      <c r="AG141" s="140" t="str">
        <f>IF(AG139="","",VLOOKUP(AG139,'シフト記号表（勤務時間帯）'!$C$6:$U$35,19,FALSE))</f>
        <v/>
      </c>
      <c r="AH141" s="141" t="str">
        <f>IF(AH139="","",VLOOKUP(AH139,'シフト記号表（勤務時間帯）'!$C$6:$U$35,19,FALSE))</f>
        <v/>
      </c>
      <c r="AI141" s="141" t="str">
        <f>IF(AI139="","",VLOOKUP(AI139,'シフト記号表（勤務時間帯）'!$C$6:$U$35,19,FALSE))</f>
        <v/>
      </c>
      <c r="AJ141" s="141" t="str">
        <f>IF(AJ139="","",VLOOKUP(AJ139,'シフト記号表（勤務時間帯）'!$C$6:$U$35,19,FALSE))</f>
        <v/>
      </c>
      <c r="AK141" s="141" t="str">
        <f>IF(AK139="","",VLOOKUP(AK139,'シフト記号表（勤務時間帯）'!$C$6:$U$35,19,FALSE))</f>
        <v/>
      </c>
      <c r="AL141" s="141" t="str">
        <f>IF(AL139="","",VLOOKUP(AL139,'シフト記号表（勤務時間帯）'!$C$6:$U$35,19,FALSE))</f>
        <v/>
      </c>
      <c r="AM141" s="142" t="str">
        <f>IF(AM139="","",VLOOKUP(AM139,'シフト記号表（勤務時間帯）'!$C$6:$U$35,19,FALSE))</f>
        <v/>
      </c>
      <c r="AN141" s="140" t="str">
        <f>IF(AN139="","",VLOOKUP(AN139,'シフト記号表（勤務時間帯）'!$C$6:$U$35,19,FALSE))</f>
        <v/>
      </c>
      <c r="AO141" s="141" t="str">
        <f>IF(AO139="","",VLOOKUP(AO139,'シフト記号表（勤務時間帯）'!$C$6:$U$35,19,FALSE))</f>
        <v/>
      </c>
      <c r="AP141" s="141" t="str">
        <f>IF(AP139="","",VLOOKUP(AP139,'シフト記号表（勤務時間帯）'!$C$6:$U$35,19,FALSE))</f>
        <v/>
      </c>
      <c r="AQ141" s="141" t="str">
        <f>IF(AQ139="","",VLOOKUP(AQ139,'シフト記号表（勤務時間帯）'!$C$6:$U$35,19,FALSE))</f>
        <v/>
      </c>
      <c r="AR141" s="141" t="str">
        <f>IF(AR139="","",VLOOKUP(AR139,'シフト記号表（勤務時間帯）'!$C$6:$U$35,19,FALSE))</f>
        <v/>
      </c>
      <c r="AS141" s="141" t="str">
        <f>IF(AS139="","",VLOOKUP(AS139,'シフト記号表（勤務時間帯）'!$C$6:$U$35,19,FALSE))</f>
        <v/>
      </c>
      <c r="AT141" s="142" t="str">
        <f>IF(AT139="","",VLOOKUP(AT139,'シフト記号表（勤務時間帯）'!$C$6:$U$35,19,FALSE))</f>
        <v/>
      </c>
      <c r="AU141" s="140" t="str">
        <f>IF(AU139="","",VLOOKUP(AU139,'シフト記号表（勤務時間帯）'!$C$6:$U$35,19,FALSE))</f>
        <v/>
      </c>
      <c r="AV141" s="141" t="str">
        <f>IF(AV139="","",VLOOKUP(AV139,'シフト記号表（勤務時間帯）'!$C$6:$U$35,19,FALSE))</f>
        <v/>
      </c>
      <c r="AW141" s="141" t="str">
        <f>IF(AW139="","",VLOOKUP(AW139,'シフト記号表（勤務時間帯）'!$C$6:$U$35,19,FALSE))</f>
        <v/>
      </c>
      <c r="AX141" s="869">
        <f>IF($BB$3="４週",SUM(S141:AT141),IF($BB$3="暦月",SUM(S141:AW141),""))</f>
        <v>0</v>
      </c>
      <c r="AY141" s="870"/>
      <c r="AZ141" s="871">
        <f>IF($BB$3="４週",AX141/4,IF($BB$3="暦月",'地密通所（100名）'!AX141/('地密通所（100名）'!$BB$8/7),""))</f>
        <v>0</v>
      </c>
      <c r="BA141" s="872"/>
      <c r="BB141" s="914"/>
      <c r="BC141" s="833"/>
      <c r="BD141" s="833"/>
      <c r="BE141" s="833"/>
      <c r="BF141" s="834"/>
    </row>
    <row r="142" spans="2:58" ht="20.25" customHeight="1">
      <c r="B142" s="1036">
        <f>B139+1</f>
        <v>41</v>
      </c>
      <c r="C142" s="900"/>
      <c r="D142" s="901"/>
      <c r="E142" s="902"/>
      <c r="F142" s="143"/>
      <c r="G142" s="819"/>
      <c r="H142" s="822"/>
      <c r="I142" s="823"/>
      <c r="J142" s="823"/>
      <c r="K142" s="824"/>
      <c r="L142" s="826"/>
      <c r="M142" s="827"/>
      <c r="N142" s="827"/>
      <c r="O142" s="828"/>
      <c r="P142" s="835" t="s">
        <v>148</v>
      </c>
      <c r="Q142" s="836"/>
      <c r="R142" s="837"/>
      <c r="S142" s="211"/>
      <c r="T142" s="212"/>
      <c r="U142" s="212"/>
      <c r="V142" s="212"/>
      <c r="W142" s="212"/>
      <c r="X142" s="212"/>
      <c r="Y142" s="213"/>
      <c r="Z142" s="211"/>
      <c r="AA142" s="212"/>
      <c r="AB142" s="212"/>
      <c r="AC142" s="212"/>
      <c r="AD142" s="212"/>
      <c r="AE142" s="212"/>
      <c r="AF142" s="213"/>
      <c r="AG142" s="211"/>
      <c r="AH142" s="212"/>
      <c r="AI142" s="212"/>
      <c r="AJ142" s="212"/>
      <c r="AK142" s="212"/>
      <c r="AL142" s="212"/>
      <c r="AM142" s="213"/>
      <c r="AN142" s="211"/>
      <c r="AO142" s="212"/>
      <c r="AP142" s="212"/>
      <c r="AQ142" s="212"/>
      <c r="AR142" s="212"/>
      <c r="AS142" s="212"/>
      <c r="AT142" s="213"/>
      <c r="AU142" s="211"/>
      <c r="AV142" s="212"/>
      <c r="AW142" s="212"/>
      <c r="AX142" s="1039"/>
      <c r="AY142" s="1040"/>
      <c r="AZ142" s="1041"/>
      <c r="BA142" s="1042"/>
      <c r="BB142" s="854"/>
      <c r="BC142" s="827"/>
      <c r="BD142" s="827"/>
      <c r="BE142" s="827"/>
      <c r="BF142" s="828"/>
    </row>
    <row r="143" spans="2:58" ht="20.25" customHeight="1">
      <c r="B143" s="1036"/>
      <c r="C143" s="903"/>
      <c r="D143" s="904"/>
      <c r="E143" s="905"/>
      <c r="F143" s="135"/>
      <c r="G143" s="820"/>
      <c r="H143" s="825"/>
      <c r="I143" s="823"/>
      <c r="J143" s="823"/>
      <c r="K143" s="824"/>
      <c r="L143" s="829"/>
      <c r="M143" s="830"/>
      <c r="N143" s="830"/>
      <c r="O143" s="831"/>
      <c r="P143" s="859" t="s">
        <v>151</v>
      </c>
      <c r="Q143" s="860"/>
      <c r="R143" s="861"/>
      <c r="S143" s="136" t="str">
        <f>IF(S142="","",VLOOKUP(S142,'シフト記号表（勤務時間帯）'!$C$6:$K$35,9,FALSE))</f>
        <v/>
      </c>
      <c r="T143" s="137" t="str">
        <f>IF(T142="","",VLOOKUP(T142,'シフト記号表（勤務時間帯）'!$C$6:$K$35,9,FALSE))</f>
        <v/>
      </c>
      <c r="U143" s="137" t="str">
        <f>IF(U142="","",VLOOKUP(U142,'シフト記号表（勤務時間帯）'!$C$6:$K$35,9,FALSE))</f>
        <v/>
      </c>
      <c r="V143" s="137" t="str">
        <f>IF(V142="","",VLOOKUP(V142,'シフト記号表（勤務時間帯）'!$C$6:$K$35,9,FALSE))</f>
        <v/>
      </c>
      <c r="W143" s="137" t="str">
        <f>IF(W142="","",VLOOKUP(W142,'シフト記号表（勤務時間帯）'!$C$6:$K$35,9,FALSE))</f>
        <v/>
      </c>
      <c r="X143" s="137" t="str">
        <f>IF(X142="","",VLOOKUP(X142,'シフト記号表（勤務時間帯）'!$C$6:$K$35,9,FALSE))</f>
        <v/>
      </c>
      <c r="Y143" s="138" t="str">
        <f>IF(Y142="","",VLOOKUP(Y142,'シフト記号表（勤務時間帯）'!$C$6:$K$35,9,FALSE))</f>
        <v/>
      </c>
      <c r="Z143" s="136" t="str">
        <f>IF(Z142="","",VLOOKUP(Z142,'シフト記号表（勤務時間帯）'!$C$6:$K$35,9,FALSE))</f>
        <v/>
      </c>
      <c r="AA143" s="137" t="str">
        <f>IF(AA142="","",VLOOKUP(AA142,'シフト記号表（勤務時間帯）'!$C$6:$K$35,9,FALSE))</f>
        <v/>
      </c>
      <c r="AB143" s="137" t="str">
        <f>IF(AB142="","",VLOOKUP(AB142,'シフト記号表（勤務時間帯）'!$C$6:$K$35,9,FALSE))</f>
        <v/>
      </c>
      <c r="AC143" s="137" t="str">
        <f>IF(AC142="","",VLOOKUP(AC142,'シフト記号表（勤務時間帯）'!$C$6:$K$35,9,FALSE))</f>
        <v/>
      </c>
      <c r="AD143" s="137" t="str">
        <f>IF(AD142="","",VLOOKUP(AD142,'シフト記号表（勤務時間帯）'!$C$6:$K$35,9,FALSE))</f>
        <v/>
      </c>
      <c r="AE143" s="137" t="str">
        <f>IF(AE142="","",VLOOKUP(AE142,'シフト記号表（勤務時間帯）'!$C$6:$K$35,9,FALSE))</f>
        <v/>
      </c>
      <c r="AF143" s="138" t="str">
        <f>IF(AF142="","",VLOOKUP(AF142,'シフト記号表（勤務時間帯）'!$C$6:$K$35,9,FALSE))</f>
        <v/>
      </c>
      <c r="AG143" s="136" t="str">
        <f>IF(AG142="","",VLOOKUP(AG142,'シフト記号表（勤務時間帯）'!$C$6:$K$35,9,FALSE))</f>
        <v/>
      </c>
      <c r="AH143" s="137" t="str">
        <f>IF(AH142="","",VLOOKUP(AH142,'シフト記号表（勤務時間帯）'!$C$6:$K$35,9,FALSE))</f>
        <v/>
      </c>
      <c r="AI143" s="137" t="str">
        <f>IF(AI142="","",VLOOKUP(AI142,'シフト記号表（勤務時間帯）'!$C$6:$K$35,9,FALSE))</f>
        <v/>
      </c>
      <c r="AJ143" s="137" t="str">
        <f>IF(AJ142="","",VLOOKUP(AJ142,'シフト記号表（勤務時間帯）'!$C$6:$K$35,9,FALSE))</f>
        <v/>
      </c>
      <c r="AK143" s="137" t="str">
        <f>IF(AK142="","",VLOOKUP(AK142,'シフト記号表（勤務時間帯）'!$C$6:$K$35,9,FALSE))</f>
        <v/>
      </c>
      <c r="AL143" s="137" t="str">
        <f>IF(AL142="","",VLOOKUP(AL142,'シフト記号表（勤務時間帯）'!$C$6:$K$35,9,FALSE))</f>
        <v/>
      </c>
      <c r="AM143" s="138" t="str">
        <f>IF(AM142="","",VLOOKUP(AM142,'シフト記号表（勤務時間帯）'!$C$6:$K$35,9,FALSE))</f>
        <v/>
      </c>
      <c r="AN143" s="136" t="str">
        <f>IF(AN142="","",VLOOKUP(AN142,'シフト記号表（勤務時間帯）'!$C$6:$K$35,9,FALSE))</f>
        <v/>
      </c>
      <c r="AO143" s="137" t="str">
        <f>IF(AO142="","",VLOOKUP(AO142,'シフト記号表（勤務時間帯）'!$C$6:$K$35,9,FALSE))</f>
        <v/>
      </c>
      <c r="AP143" s="137" t="str">
        <f>IF(AP142="","",VLOOKUP(AP142,'シフト記号表（勤務時間帯）'!$C$6:$K$35,9,FALSE))</f>
        <v/>
      </c>
      <c r="AQ143" s="137" t="str">
        <f>IF(AQ142="","",VLOOKUP(AQ142,'シフト記号表（勤務時間帯）'!$C$6:$K$35,9,FALSE))</f>
        <v/>
      </c>
      <c r="AR143" s="137" t="str">
        <f>IF(AR142="","",VLOOKUP(AR142,'シフト記号表（勤務時間帯）'!$C$6:$K$35,9,FALSE))</f>
        <v/>
      </c>
      <c r="AS143" s="137" t="str">
        <f>IF(AS142="","",VLOOKUP(AS142,'シフト記号表（勤務時間帯）'!$C$6:$K$35,9,FALSE))</f>
        <v/>
      </c>
      <c r="AT143" s="138" t="str">
        <f>IF(AT142="","",VLOOKUP(AT142,'シフト記号表（勤務時間帯）'!$C$6:$K$35,9,FALSE))</f>
        <v/>
      </c>
      <c r="AU143" s="136" t="str">
        <f>IF(AU142="","",VLOOKUP(AU142,'シフト記号表（勤務時間帯）'!$C$6:$K$35,9,FALSE))</f>
        <v/>
      </c>
      <c r="AV143" s="137" t="str">
        <f>IF(AV142="","",VLOOKUP(AV142,'シフト記号表（勤務時間帯）'!$C$6:$K$35,9,FALSE))</f>
        <v/>
      </c>
      <c r="AW143" s="137" t="str">
        <f>IF(AW142="","",VLOOKUP(AW142,'シフト記号表（勤務時間帯）'!$C$6:$K$35,9,FALSE))</f>
        <v/>
      </c>
      <c r="AX143" s="862">
        <f>IF($BB$3="４週",SUM(S143:AT143),IF($BB$3="暦月",SUM(S143:AW143),""))</f>
        <v>0</v>
      </c>
      <c r="AY143" s="863"/>
      <c r="AZ143" s="864">
        <f>IF($BB$3="４週",AX143/4,IF($BB$3="暦月",'地密通所（100名）'!AX143/('地密通所（100名）'!$BB$8/7),""))</f>
        <v>0</v>
      </c>
      <c r="BA143" s="865"/>
      <c r="BB143" s="855"/>
      <c r="BC143" s="830"/>
      <c r="BD143" s="830"/>
      <c r="BE143" s="830"/>
      <c r="BF143" s="831"/>
    </row>
    <row r="144" spans="2:58" ht="20.25" customHeight="1">
      <c r="B144" s="1036"/>
      <c r="C144" s="906"/>
      <c r="D144" s="907"/>
      <c r="E144" s="908"/>
      <c r="F144" s="214">
        <f>C142</f>
        <v>0</v>
      </c>
      <c r="G144" s="821"/>
      <c r="H144" s="825"/>
      <c r="I144" s="823"/>
      <c r="J144" s="823"/>
      <c r="K144" s="824"/>
      <c r="L144" s="832"/>
      <c r="M144" s="833"/>
      <c r="N144" s="833"/>
      <c r="O144" s="834"/>
      <c r="P144" s="895" t="s">
        <v>152</v>
      </c>
      <c r="Q144" s="896"/>
      <c r="R144" s="897"/>
      <c r="S144" s="140" t="str">
        <f>IF(S142="","",VLOOKUP(S142,'シフト記号表（勤務時間帯）'!$C$6:$U$35,19,FALSE))</f>
        <v/>
      </c>
      <c r="T144" s="141" t="str">
        <f>IF(T142="","",VLOOKUP(T142,'シフト記号表（勤務時間帯）'!$C$6:$U$35,19,FALSE))</f>
        <v/>
      </c>
      <c r="U144" s="141" t="str">
        <f>IF(U142="","",VLOOKUP(U142,'シフト記号表（勤務時間帯）'!$C$6:$U$35,19,FALSE))</f>
        <v/>
      </c>
      <c r="V144" s="141" t="str">
        <f>IF(V142="","",VLOOKUP(V142,'シフト記号表（勤務時間帯）'!$C$6:$U$35,19,FALSE))</f>
        <v/>
      </c>
      <c r="W144" s="141" t="str">
        <f>IF(W142="","",VLOOKUP(W142,'シフト記号表（勤務時間帯）'!$C$6:$U$35,19,FALSE))</f>
        <v/>
      </c>
      <c r="X144" s="141" t="str">
        <f>IF(X142="","",VLOOKUP(X142,'シフト記号表（勤務時間帯）'!$C$6:$U$35,19,FALSE))</f>
        <v/>
      </c>
      <c r="Y144" s="142" t="str">
        <f>IF(Y142="","",VLOOKUP(Y142,'シフト記号表（勤務時間帯）'!$C$6:$U$35,19,FALSE))</f>
        <v/>
      </c>
      <c r="Z144" s="140" t="str">
        <f>IF(Z142="","",VLOOKUP(Z142,'シフト記号表（勤務時間帯）'!$C$6:$U$35,19,FALSE))</f>
        <v/>
      </c>
      <c r="AA144" s="141" t="str">
        <f>IF(AA142="","",VLOOKUP(AA142,'シフト記号表（勤務時間帯）'!$C$6:$U$35,19,FALSE))</f>
        <v/>
      </c>
      <c r="AB144" s="141" t="str">
        <f>IF(AB142="","",VLOOKUP(AB142,'シフト記号表（勤務時間帯）'!$C$6:$U$35,19,FALSE))</f>
        <v/>
      </c>
      <c r="AC144" s="141" t="str">
        <f>IF(AC142="","",VLOOKUP(AC142,'シフト記号表（勤務時間帯）'!$C$6:$U$35,19,FALSE))</f>
        <v/>
      </c>
      <c r="AD144" s="141" t="str">
        <f>IF(AD142="","",VLOOKUP(AD142,'シフト記号表（勤務時間帯）'!$C$6:$U$35,19,FALSE))</f>
        <v/>
      </c>
      <c r="AE144" s="141" t="str">
        <f>IF(AE142="","",VLOOKUP(AE142,'シフト記号表（勤務時間帯）'!$C$6:$U$35,19,FALSE))</f>
        <v/>
      </c>
      <c r="AF144" s="142" t="str">
        <f>IF(AF142="","",VLOOKUP(AF142,'シフト記号表（勤務時間帯）'!$C$6:$U$35,19,FALSE))</f>
        <v/>
      </c>
      <c r="AG144" s="140" t="str">
        <f>IF(AG142="","",VLOOKUP(AG142,'シフト記号表（勤務時間帯）'!$C$6:$U$35,19,FALSE))</f>
        <v/>
      </c>
      <c r="AH144" s="141" t="str">
        <f>IF(AH142="","",VLOOKUP(AH142,'シフト記号表（勤務時間帯）'!$C$6:$U$35,19,FALSE))</f>
        <v/>
      </c>
      <c r="AI144" s="141" t="str">
        <f>IF(AI142="","",VLOOKUP(AI142,'シフト記号表（勤務時間帯）'!$C$6:$U$35,19,FALSE))</f>
        <v/>
      </c>
      <c r="AJ144" s="141" t="str">
        <f>IF(AJ142="","",VLOOKUP(AJ142,'シフト記号表（勤務時間帯）'!$C$6:$U$35,19,FALSE))</f>
        <v/>
      </c>
      <c r="AK144" s="141" t="str">
        <f>IF(AK142="","",VLOOKUP(AK142,'シフト記号表（勤務時間帯）'!$C$6:$U$35,19,FALSE))</f>
        <v/>
      </c>
      <c r="AL144" s="141" t="str">
        <f>IF(AL142="","",VLOOKUP(AL142,'シフト記号表（勤務時間帯）'!$C$6:$U$35,19,FALSE))</f>
        <v/>
      </c>
      <c r="AM144" s="142" t="str">
        <f>IF(AM142="","",VLOOKUP(AM142,'シフト記号表（勤務時間帯）'!$C$6:$U$35,19,FALSE))</f>
        <v/>
      </c>
      <c r="AN144" s="140" t="str">
        <f>IF(AN142="","",VLOOKUP(AN142,'シフト記号表（勤務時間帯）'!$C$6:$U$35,19,FALSE))</f>
        <v/>
      </c>
      <c r="AO144" s="141" t="str">
        <f>IF(AO142="","",VLOOKUP(AO142,'シフト記号表（勤務時間帯）'!$C$6:$U$35,19,FALSE))</f>
        <v/>
      </c>
      <c r="AP144" s="141" t="str">
        <f>IF(AP142="","",VLOOKUP(AP142,'シフト記号表（勤務時間帯）'!$C$6:$U$35,19,FALSE))</f>
        <v/>
      </c>
      <c r="AQ144" s="141" t="str">
        <f>IF(AQ142="","",VLOOKUP(AQ142,'シフト記号表（勤務時間帯）'!$C$6:$U$35,19,FALSE))</f>
        <v/>
      </c>
      <c r="AR144" s="141" t="str">
        <f>IF(AR142="","",VLOOKUP(AR142,'シフト記号表（勤務時間帯）'!$C$6:$U$35,19,FALSE))</f>
        <v/>
      </c>
      <c r="AS144" s="141" t="str">
        <f>IF(AS142="","",VLOOKUP(AS142,'シフト記号表（勤務時間帯）'!$C$6:$U$35,19,FALSE))</f>
        <v/>
      </c>
      <c r="AT144" s="142" t="str">
        <f>IF(AT142="","",VLOOKUP(AT142,'シフト記号表（勤務時間帯）'!$C$6:$U$35,19,FALSE))</f>
        <v/>
      </c>
      <c r="AU144" s="140" t="str">
        <f>IF(AU142="","",VLOOKUP(AU142,'シフト記号表（勤務時間帯）'!$C$6:$U$35,19,FALSE))</f>
        <v/>
      </c>
      <c r="AV144" s="141" t="str">
        <f>IF(AV142="","",VLOOKUP(AV142,'シフト記号表（勤務時間帯）'!$C$6:$U$35,19,FALSE))</f>
        <v/>
      </c>
      <c r="AW144" s="141" t="str">
        <f>IF(AW142="","",VLOOKUP(AW142,'シフト記号表（勤務時間帯）'!$C$6:$U$35,19,FALSE))</f>
        <v/>
      </c>
      <c r="AX144" s="869">
        <f>IF($BB$3="４週",SUM(S144:AT144),IF($BB$3="暦月",SUM(S144:AW144),""))</f>
        <v>0</v>
      </c>
      <c r="AY144" s="870"/>
      <c r="AZ144" s="871">
        <f>IF($BB$3="４週",AX144/4,IF($BB$3="暦月",'地密通所（100名）'!AX144/('地密通所（100名）'!$BB$8/7),""))</f>
        <v>0</v>
      </c>
      <c r="BA144" s="872"/>
      <c r="BB144" s="914"/>
      <c r="BC144" s="833"/>
      <c r="BD144" s="833"/>
      <c r="BE144" s="833"/>
      <c r="BF144" s="834"/>
    </row>
    <row r="145" spans="2:58" ht="20.25" customHeight="1">
      <c r="B145" s="1036">
        <f>B142+1</f>
        <v>42</v>
      </c>
      <c r="C145" s="900"/>
      <c r="D145" s="901"/>
      <c r="E145" s="902"/>
      <c r="F145" s="143"/>
      <c r="G145" s="819"/>
      <c r="H145" s="822"/>
      <c r="I145" s="823"/>
      <c r="J145" s="823"/>
      <c r="K145" s="824"/>
      <c r="L145" s="826"/>
      <c r="M145" s="827"/>
      <c r="N145" s="827"/>
      <c r="O145" s="828"/>
      <c r="P145" s="835" t="s">
        <v>148</v>
      </c>
      <c r="Q145" s="836"/>
      <c r="R145" s="837"/>
      <c r="S145" s="211"/>
      <c r="T145" s="212"/>
      <c r="U145" s="212"/>
      <c r="V145" s="212"/>
      <c r="W145" s="212"/>
      <c r="X145" s="212"/>
      <c r="Y145" s="213"/>
      <c r="Z145" s="211"/>
      <c r="AA145" s="212"/>
      <c r="AB145" s="212"/>
      <c r="AC145" s="212"/>
      <c r="AD145" s="212"/>
      <c r="AE145" s="212"/>
      <c r="AF145" s="213"/>
      <c r="AG145" s="211"/>
      <c r="AH145" s="212"/>
      <c r="AI145" s="212"/>
      <c r="AJ145" s="212"/>
      <c r="AK145" s="212"/>
      <c r="AL145" s="212"/>
      <c r="AM145" s="213"/>
      <c r="AN145" s="211"/>
      <c r="AO145" s="212"/>
      <c r="AP145" s="212"/>
      <c r="AQ145" s="212"/>
      <c r="AR145" s="212"/>
      <c r="AS145" s="212"/>
      <c r="AT145" s="213"/>
      <c r="AU145" s="211"/>
      <c r="AV145" s="212"/>
      <c r="AW145" s="212"/>
      <c r="AX145" s="1039"/>
      <c r="AY145" s="1040"/>
      <c r="AZ145" s="1041"/>
      <c r="BA145" s="1042"/>
      <c r="BB145" s="854"/>
      <c r="BC145" s="827"/>
      <c r="BD145" s="827"/>
      <c r="BE145" s="827"/>
      <c r="BF145" s="828"/>
    </row>
    <row r="146" spans="2:58" ht="20.25" customHeight="1">
      <c r="B146" s="1036"/>
      <c r="C146" s="903"/>
      <c r="D146" s="904"/>
      <c r="E146" s="905"/>
      <c r="F146" s="135"/>
      <c r="G146" s="820"/>
      <c r="H146" s="825"/>
      <c r="I146" s="823"/>
      <c r="J146" s="823"/>
      <c r="K146" s="824"/>
      <c r="L146" s="829"/>
      <c r="M146" s="830"/>
      <c r="N146" s="830"/>
      <c r="O146" s="831"/>
      <c r="P146" s="859" t="s">
        <v>151</v>
      </c>
      <c r="Q146" s="860"/>
      <c r="R146" s="861"/>
      <c r="S146" s="136" t="str">
        <f>IF(S145="","",VLOOKUP(S145,'シフト記号表（勤務時間帯）'!$C$6:$K$35,9,FALSE))</f>
        <v/>
      </c>
      <c r="T146" s="137" t="str">
        <f>IF(T145="","",VLOOKUP(T145,'シフト記号表（勤務時間帯）'!$C$6:$K$35,9,FALSE))</f>
        <v/>
      </c>
      <c r="U146" s="137" t="str">
        <f>IF(U145="","",VLOOKUP(U145,'シフト記号表（勤務時間帯）'!$C$6:$K$35,9,FALSE))</f>
        <v/>
      </c>
      <c r="V146" s="137" t="str">
        <f>IF(V145="","",VLOOKUP(V145,'シフト記号表（勤務時間帯）'!$C$6:$K$35,9,FALSE))</f>
        <v/>
      </c>
      <c r="W146" s="137" t="str">
        <f>IF(W145="","",VLOOKUP(W145,'シフト記号表（勤務時間帯）'!$C$6:$K$35,9,FALSE))</f>
        <v/>
      </c>
      <c r="X146" s="137" t="str">
        <f>IF(X145="","",VLOOKUP(X145,'シフト記号表（勤務時間帯）'!$C$6:$K$35,9,FALSE))</f>
        <v/>
      </c>
      <c r="Y146" s="138" t="str">
        <f>IF(Y145="","",VLOOKUP(Y145,'シフト記号表（勤務時間帯）'!$C$6:$K$35,9,FALSE))</f>
        <v/>
      </c>
      <c r="Z146" s="136" t="str">
        <f>IF(Z145="","",VLOOKUP(Z145,'シフト記号表（勤務時間帯）'!$C$6:$K$35,9,FALSE))</f>
        <v/>
      </c>
      <c r="AA146" s="137" t="str">
        <f>IF(AA145="","",VLOOKUP(AA145,'シフト記号表（勤務時間帯）'!$C$6:$K$35,9,FALSE))</f>
        <v/>
      </c>
      <c r="AB146" s="137" t="str">
        <f>IF(AB145="","",VLOOKUP(AB145,'シフト記号表（勤務時間帯）'!$C$6:$K$35,9,FALSE))</f>
        <v/>
      </c>
      <c r="AC146" s="137" t="str">
        <f>IF(AC145="","",VLOOKUP(AC145,'シフト記号表（勤務時間帯）'!$C$6:$K$35,9,FALSE))</f>
        <v/>
      </c>
      <c r="AD146" s="137" t="str">
        <f>IF(AD145="","",VLOOKUP(AD145,'シフト記号表（勤務時間帯）'!$C$6:$K$35,9,FALSE))</f>
        <v/>
      </c>
      <c r="AE146" s="137" t="str">
        <f>IF(AE145="","",VLOOKUP(AE145,'シフト記号表（勤務時間帯）'!$C$6:$K$35,9,FALSE))</f>
        <v/>
      </c>
      <c r="AF146" s="138" t="str">
        <f>IF(AF145="","",VLOOKUP(AF145,'シフト記号表（勤務時間帯）'!$C$6:$K$35,9,FALSE))</f>
        <v/>
      </c>
      <c r="AG146" s="136" t="str">
        <f>IF(AG145="","",VLOOKUP(AG145,'シフト記号表（勤務時間帯）'!$C$6:$K$35,9,FALSE))</f>
        <v/>
      </c>
      <c r="AH146" s="137" t="str">
        <f>IF(AH145="","",VLOOKUP(AH145,'シフト記号表（勤務時間帯）'!$C$6:$K$35,9,FALSE))</f>
        <v/>
      </c>
      <c r="AI146" s="137" t="str">
        <f>IF(AI145="","",VLOOKUP(AI145,'シフト記号表（勤務時間帯）'!$C$6:$K$35,9,FALSE))</f>
        <v/>
      </c>
      <c r="AJ146" s="137" t="str">
        <f>IF(AJ145="","",VLOOKUP(AJ145,'シフト記号表（勤務時間帯）'!$C$6:$K$35,9,FALSE))</f>
        <v/>
      </c>
      <c r="AK146" s="137" t="str">
        <f>IF(AK145="","",VLOOKUP(AK145,'シフト記号表（勤務時間帯）'!$C$6:$K$35,9,FALSE))</f>
        <v/>
      </c>
      <c r="AL146" s="137" t="str">
        <f>IF(AL145="","",VLOOKUP(AL145,'シフト記号表（勤務時間帯）'!$C$6:$K$35,9,FALSE))</f>
        <v/>
      </c>
      <c r="AM146" s="138" t="str">
        <f>IF(AM145="","",VLOOKUP(AM145,'シフト記号表（勤務時間帯）'!$C$6:$K$35,9,FALSE))</f>
        <v/>
      </c>
      <c r="AN146" s="136" t="str">
        <f>IF(AN145="","",VLOOKUP(AN145,'シフト記号表（勤務時間帯）'!$C$6:$K$35,9,FALSE))</f>
        <v/>
      </c>
      <c r="AO146" s="137" t="str">
        <f>IF(AO145="","",VLOOKUP(AO145,'シフト記号表（勤務時間帯）'!$C$6:$K$35,9,FALSE))</f>
        <v/>
      </c>
      <c r="AP146" s="137" t="str">
        <f>IF(AP145="","",VLOOKUP(AP145,'シフト記号表（勤務時間帯）'!$C$6:$K$35,9,FALSE))</f>
        <v/>
      </c>
      <c r="AQ146" s="137" t="str">
        <f>IF(AQ145="","",VLOOKUP(AQ145,'シフト記号表（勤務時間帯）'!$C$6:$K$35,9,FALSE))</f>
        <v/>
      </c>
      <c r="AR146" s="137" t="str">
        <f>IF(AR145="","",VLOOKUP(AR145,'シフト記号表（勤務時間帯）'!$C$6:$K$35,9,FALSE))</f>
        <v/>
      </c>
      <c r="AS146" s="137" t="str">
        <f>IF(AS145="","",VLOOKUP(AS145,'シフト記号表（勤務時間帯）'!$C$6:$K$35,9,FALSE))</f>
        <v/>
      </c>
      <c r="AT146" s="138" t="str">
        <f>IF(AT145="","",VLOOKUP(AT145,'シフト記号表（勤務時間帯）'!$C$6:$K$35,9,FALSE))</f>
        <v/>
      </c>
      <c r="AU146" s="136" t="str">
        <f>IF(AU145="","",VLOOKUP(AU145,'シフト記号表（勤務時間帯）'!$C$6:$K$35,9,FALSE))</f>
        <v/>
      </c>
      <c r="AV146" s="137" t="str">
        <f>IF(AV145="","",VLOOKUP(AV145,'シフト記号表（勤務時間帯）'!$C$6:$K$35,9,FALSE))</f>
        <v/>
      </c>
      <c r="AW146" s="137" t="str">
        <f>IF(AW145="","",VLOOKUP(AW145,'シフト記号表（勤務時間帯）'!$C$6:$K$35,9,FALSE))</f>
        <v/>
      </c>
      <c r="AX146" s="862">
        <f>IF($BB$3="４週",SUM(S146:AT146),IF($BB$3="暦月",SUM(S146:AW146),""))</f>
        <v>0</v>
      </c>
      <c r="AY146" s="863"/>
      <c r="AZ146" s="864">
        <f>IF($BB$3="４週",AX146/4,IF($BB$3="暦月",'地密通所（100名）'!AX146/('地密通所（100名）'!$BB$8/7),""))</f>
        <v>0</v>
      </c>
      <c r="BA146" s="865"/>
      <c r="BB146" s="855"/>
      <c r="BC146" s="830"/>
      <c r="BD146" s="830"/>
      <c r="BE146" s="830"/>
      <c r="BF146" s="831"/>
    </row>
    <row r="147" spans="2:58" ht="20.25" customHeight="1">
      <c r="B147" s="1036"/>
      <c r="C147" s="906"/>
      <c r="D147" s="907"/>
      <c r="E147" s="908"/>
      <c r="F147" s="214">
        <f>C145</f>
        <v>0</v>
      </c>
      <c r="G147" s="821"/>
      <c r="H147" s="825"/>
      <c r="I147" s="823"/>
      <c r="J147" s="823"/>
      <c r="K147" s="824"/>
      <c r="L147" s="832"/>
      <c r="M147" s="833"/>
      <c r="N147" s="833"/>
      <c r="O147" s="834"/>
      <c r="P147" s="895" t="s">
        <v>152</v>
      </c>
      <c r="Q147" s="896"/>
      <c r="R147" s="897"/>
      <c r="S147" s="140" t="str">
        <f>IF(S145="","",VLOOKUP(S145,'シフト記号表（勤務時間帯）'!$C$6:$U$35,19,FALSE))</f>
        <v/>
      </c>
      <c r="T147" s="141" t="str">
        <f>IF(T145="","",VLOOKUP(T145,'シフト記号表（勤務時間帯）'!$C$6:$U$35,19,FALSE))</f>
        <v/>
      </c>
      <c r="U147" s="141" t="str">
        <f>IF(U145="","",VLOOKUP(U145,'シフト記号表（勤務時間帯）'!$C$6:$U$35,19,FALSE))</f>
        <v/>
      </c>
      <c r="V147" s="141" t="str">
        <f>IF(V145="","",VLOOKUP(V145,'シフト記号表（勤務時間帯）'!$C$6:$U$35,19,FALSE))</f>
        <v/>
      </c>
      <c r="W147" s="141" t="str">
        <f>IF(W145="","",VLOOKUP(W145,'シフト記号表（勤務時間帯）'!$C$6:$U$35,19,FALSE))</f>
        <v/>
      </c>
      <c r="X147" s="141" t="str">
        <f>IF(X145="","",VLOOKUP(X145,'シフト記号表（勤務時間帯）'!$C$6:$U$35,19,FALSE))</f>
        <v/>
      </c>
      <c r="Y147" s="142" t="str">
        <f>IF(Y145="","",VLOOKUP(Y145,'シフト記号表（勤務時間帯）'!$C$6:$U$35,19,FALSE))</f>
        <v/>
      </c>
      <c r="Z147" s="140" t="str">
        <f>IF(Z145="","",VLOOKUP(Z145,'シフト記号表（勤務時間帯）'!$C$6:$U$35,19,FALSE))</f>
        <v/>
      </c>
      <c r="AA147" s="141" t="str">
        <f>IF(AA145="","",VLOOKUP(AA145,'シフト記号表（勤務時間帯）'!$C$6:$U$35,19,FALSE))</f>
        <v/>
      </c>
      <c r="AB147" s="141" t="str">
        <f>IF(AB145="","",VLOOKUP(AB145,'シフト記号表（勤務時間帯）'!$C$6:$U$35,19,FALSE))</f>
        <v/>
      </c>
      <c r="AC147" s="141" t="str">
        <f>IF(AC145="","",VLOOKUP(AC145,'シフト記号表（勤務時間帯）'!$C$6:$U$35,19,FALSE))</f>
        <v/>
      </c>
      <c r="AD147" s="141" t="str">
        <f>IF(AD145="","",VLOOKUP(AD145,'シフト記号表（勤務時間帯）'!$C$6:$U$35,19,FALSE))</f>
        <v/>
      </c>
      <c r="AE147" s="141" t="str">
        <f>IF(AE145="","",VLOOKUP(AE145,'シフト記号表（勤務時間帯）'!$C$6:$U$35,19,FALSE))</f>
        <v/>
      </c>
      <c r="AF147" s="142" t="str">
        <f>IF(AF145="","",VLOOKUP(AF145,'シフト記号表（勤務時間帯）'!$C$6:$U$35,19,FALSE))</f>
        <v/>
      </c>
      <c r="AG147" s="140" t="str">
        <f>IF(AG145="","",VLOOKUP(AG145,'シフト記号表（勤務時間帯）'!$C$6:$U$35,19,FALSE))</f>
        <v/>
      </c>
      <c r="AH147" s="141" t="str">
        <f>IF(AH145="","",VLOOKUP(AH145,'シフト記号表（勤務時間帯）'!$C$6:$U$35,19,FALSE))</f>
        <v/>
      </c>
      <c r="AI147" s="141" t="str">
        <f>IF(AI145="","",VLOOKUP(AI145,'シフト記号表（勤務時間帯）'!$C$6:$U$35,19,FALSE))</f>
        <v/>
      </c>
      <c r="AJ147" s="141" t="str">
        <f>IF(AJ145="","",VLOOKUP(AJ145,'シフト記号表（勤務時間帯）'!$C$6:$U$35,19,FALSE))</f>
        <v/>
      </c>
      <c r="AK147" s="141" t="str">
        <f>IF(AK145="","",VLOOKUP(AK145,'シフト記号表（勤務時間帯）'!$C$6:$U$35,19,FALSE))</f>
        <v/>
      </c>
      <c r="AL147" s="141" t="str">
        <f>IF(AL145="","",VLOOKUP(AL145,'シフト記号表（勤務時間帯）'!$C$6:$U$35,19,FALSE))</f>
        <v/>
      </c>
      <c r="AM147" s="142" t="str">
        <f>IF(AM145="","",VLOOKUP(AM145,'シフト記号表（勤務時間帯）'!$C$6:$U$35,19,FALSE))</f>
        <v/>
      </c>
      <c r="AN147" s="140" t="str">
        <f>IF(AN145="","",VLOOKUP(AN145,'シフト記号表（勤務時間帯）'!$C$6:$U$35,19,FALSE))</f>
        <v/>
      </c>
      <c r="AO147" s="141" t="str">
        <f>IF(AO145="","",VLOOKUP(AO145,'シフト記号表（勤務時間帯）'!$C$6:$U$35,19,FALSE))</f>
        <v/>
      </c>
      <c r="AP147" s="141" t="str">
        <f>IF(AP145="","",VLOOKUP(AP145,'シフト記号表（勤務時間帯）'!$C$6:$U$35,19,FALSE))</f>
        <v/>
      </c>
      <c r="AQ147" s="141" t="str">
        <f>IF(AQ145="","",VLOOKUP(AQ145,'シフト記号表（勤務時間帯）'!$C$6:$U$35,19,FALSE))</f>
        <v/>
      </c>
      <c r="AR147" s="141" t="str">
        <f>IF(AR145="","",VLOOKUP(AR145,'シフト記号表（勤務時間帯）'!$C$6:$U$35,19,FALSE))</f>
        <v/>
      </c>
      <c r="AS147" s="141" t="str">
        <f>IF(AS145="","",VLOOKUP(AS145,'シフト記号表（勤務時間帯）'!$C$6:$U$35,19,FALSE))</f>
        <v/>
      </c>
      <c r="AT147" s="142" t="str">
        <f>IF(AT145="","",VLOOKUP(AT145,'シフト記号表（勤務時間帯）'!$C$6:$U$35,19,FALSE))</f>
        <v/>
      </c>
      <c r="AU147" s="140" t="str">
        <f>IF(AU145="","",VLOOKUP(AU145,'シフト記号表（勤務時間帯）'!$C$6:$U$35,19,FALSE))</f>
        <v/>
      </c>
      <c r="AV147" s="141" t="str">
        <f>IF(AV145="","",VLOOKUP(AV145,'シフト記号表（勤務時間帯）'!$C$6:$U$35,19,FALSE))</f>
        <v/>
      </c>
      <c r="AW147" s="141" t="str">
        <f>IF(AW145="","",VLOOKUP(AW145,'シフト記号表（勤務時間帯）'!$C$6:$U$35,19,FALSE))</f>
        <v/>
      </c>
      <c r="AX147" s="869">
        <f>IF($BB$3="４週",SUM(S147:AT147),IF($BB$3="暦月",SUM(S147:AW147),""))</f>
        <v>0</v>
      </c>
      <c r="AY147" s="870"/>
      <c r="AZ147" s="871">
        <f>IF($BB$3="４週",AX147/4,IF($BB$3="暦月",'地密通所（100名）'!AX147/('地密通所（100名）'!$BB$8/7),""))</f>
        <v>0</v>
      </c>
      <c r="BA147" s="872"/>
      <c r="BB147" s="914"/>
      <c r="BC147" s="833"/>
      <c r="BD147" s="833"/>
      <c r="BE147" s="833"/>
      <c r="BF147" s="834"/>
    </row>
    <row r="148" spans="2:58" ht="20.25" customHeight="1">
      <c r="B148" s="1036">
        <f>B145+1</f>
        <v>43</v>
      </c>
      <c r="C148" s="900"/>
      <c r="D148" s="901"/>
      <c r="E148" s="902"/>
      <c r="F148" s="143"/>
      <c r="G148" s="819"/>
      <c r="H148" s="822"/>
      <c r="I148" s="823"/>
      <c r="J148" s="823"/>
      <c r="K148" s="824"/>
      <c r="L148" s="826"/>
      <c r="M148" s="827"/>
      <c r="N148" s="827"/>
      <c r="O148" s="828"/>
      <c r="P148" s="835" t="s">
        <v>148</v>
      </c>
      <c r="Q148" s="836"/>
      <c r="R148" s="837"/>
      <c r="S148" s="211"/>
      <c r="T148" s="212"/>
      <c r="U148" s="212"/>
      <c r="V148" s="212"/>
      <c r="W148" s="212"/>
      <c r="X148" s="212"/>
      <c r="Y148" s="213"/>
      <c r="Z148" s="211"/>
      <c r="AA148" s="212"/>
      <c r="AB148" s="212"/>
      <c r="AC148" s="212"/>
      <c r="AD148" s="212"/>
      <c r="AE148" s="212"/>
      <c r="AF148" s="213"/>
      <c r="AG148" s="211"/>
      <c r="AH148" s="212"/>
      <c r="AI148" s="212"/>
      <c r="AJ148" s="212"/>
      <c r="AK148" s="212"/>
      <c r="AL148" s="212"/>
      <c r="AM148" s="213"/>
      <c r="AN148" s="211"/>
      <c r="AO148" s="212"/>
      <c r="AP148" s="212"/>
      <c r="AQ148" s="212"/>
      <c r="AR148" s="212"/>
      <c r="AS148" s="212"/>
      <c r="AT148" s="213"/>
      <c r="AU148" s="211"/>
      <c r="AV148" s="212"/>
      <c r="AW148" s="212"/>
      <c r="AX148" s="1039"/>
      <c r="AY148" s="1040"/>
      <c r="AZ148" s="1041"/>
      <c r="BA148" s="1042"/>
      <c r="BB148" s="854"/>
      <c r="BC148" s="827"/>
      <c r="BD148" s="827"/>
      <c r="BE148" s="827"/>
      <c r="BF148" s="828"/>
    </row>
    <row r="149" spans="2:58" ht="20.25" customHeight="1">
      <c r="B149" s="1036"/>
      <c r="C149" s="903"/>
      <c r="D149" s="904"/>
      <c r="E149" s="905"/>
      <c r="F149" s="135"/>
      <c r="G149" s="820"/>
      <c r="H149" s="825"/>
      <c r="I149" s="823"/>
      <c r="J149" s="823"/>
      <c r="K149" s="824"/>
      <c r="L149" s="829"/>
      <c r="M149" s="830"/>
      <c r="N149" s="830"/>
      <c r="O149" s="831"/>
      <c r="P149" s="859" t="s">
        <v>151</v>
      </c>
      <c r="Q149" s="860"/>
      <c r="R149" s="861"/>
      <c r="S149" s="136" t="str">
        <f>IF(S148="","",VLOOKUP(S148,'シフト記号表（勤務時間帯）'!$C$6:$K$35,9,FALSE))</f>
        <v/>
      </c>
      <c r="T149" s="137" t="str">
        <f>IF(T148="","",VLOOKUP(T148,'シフト記号表（勤務時間帯）'!$C$6:$K$35,9,FALSE))</f>
        <v/>
      </c>
      <c r="U149" s="137" t="str">
        <f>IF(U148="","",VLOOKUP(U148,'シフト記号表（勤務時間帯）'!$C$6:$K$35,9,FALSE))</f>
        <v/>
      </c>
      <c r="V149" s="137" t="str">
        <f>IF(V148="","",VLOOKUP(V148,'シフト記号表（勤務時間帯）'!$C$6:$K$35,9,FALSE))</f>
        <v/>
      </c>
      <c r="W149" s="137" t="str">
        <f>IF(W148="","",VLOOKUP(W148,'シフト記号表（勤務時間帯）'!$C$6:$K$35,9,FALSE))</f>
        <v/>
      </c>
      <c r="X149" s="137" t="str">
        <f>IF(X148="","",VLOOKUP(X148,'シフト記号表（勤務時間帯）'!$C$6:$K$35,9,FALSE))</f>
        <v/>
      </c>
      <c r="Y149" s="138" t="str">
        <f>IF(Y148="","",VLOOKUP(Y148,'シフト記号表（勤務時間帯）'!$C$6:$K$35,9,FALSE))</f>
        <v/>
      </c>
      <c r="Z149" s="136" t="str">
        <f>IF(Z148="","",VLOOKUP(Z148,'シフト記号表（勤務時間帯）'!$C$6:$K$35,9,FALSE))</f>
        <v/>
      </c>
      <c r="AA149" s="137" t="str">
        <f>IF(AA148="","",VLOOKUP(AA148,'シフト記号表（勤務時間帯）'!$C$6:$K$35,9,FALSE))</f>
        <v/>
      </c>
      <c r="AB149" s="137" t="str">
        <f>IF(AB148="","",VLOOKUP(AB148,'シフト記号表（勤務時間帯）'!$C$6:$K$35,9,FALSE))</f>
        <v/>
      </c>
      <c r="AC149" s="137" t="str">
        <f>IF(AC148="","",VLOOKUP(AC148,'シフト記号表（勤務時間帯）'!$C$6:$K$35,9,FALSE))</f>
        <v/>
      </c>
      <c r="AD149" s="137" t="str">
        <f>IF(AD148="","",VLOOKUP(AD148,'シフト記号表（勤務時間帯）'!$C$6:$K$35,9,FALSE))</f>
        <v/>
      </c>
      <c r="AE149" s="137" t="str">
        <f>IF(AE148="","",VLOOKUP(AE148,'シフト記号表（勤務時間帯）'!$C$6:$K$35,9,FALSE))</f>
        <v/>
      </c>
      <c r="AF149" s="138" t="str">
        <f>IF(AF148="","",VLOOKUP(AF148,'シフト記号表（勤務時間帯）'!$C$6:$K$35,9,FALSE))</f>
        <v/>
      </c>
      <c r="AG149" s="136" t="str">
        <f>IF(AG148="","",VLOOKUP(AG148,'シフト記号表（勤務時間帯）'!$C$6:$K$35,9,FALSE))</f>
        <v/>
      </c>
      <c r="AH149" s="137" t="str">
        <f>IF(AH148="","",VLOOKUP(AH148,'シフト記号表（勤務時間帯）'!$C$6:$K$35,9,FALSE))</f>
        <v/>
      </c>
      <c r="AI149" s="137" t="str">
        <f>IF(AI148="","",VLOOKUP(AI148,'シフト記号表（勤務時間帯）'!$C$6:$K$35,9,FALSE))</f>
        <v/>
      </c>
      <c r="AJ149" s="137" t="str">
        <f>IF(AJ148="","",VLOOKUP(AJ148,'シフト記号表（勤務時間帯）'!$C$6:$K$35,9,FALSE))</f>
        <v/>
      </c>
      <c r="AK149" s="137" t="str">
        <f>IF(AK148="","",VLOOKUP(AK148,'シフト記号表（勤務時間帯）'!$C$6:$K$35,9,FALSE))</f>
        <v/>
      </c>
      <c r="AL149" s="137" t="str">
        <f>IF(AL148="","",VLOOKUP(AL148,'シフト記号表（勤務時間帯）'!$C$6:$K$35,9,FALSE))</f>
        <v/>
      </c>
      <c r="AM149" s="138" t="str">
        <f>IF(AM148="","",VLOOKUP(AM148,'シフト記号表（勤務時間帯）'!$C$6:$K$35,9,FALSE))</f>
        <v/>
      </c>
      <c r="AN149" s="136" t="str">
        <f>IF(AN148="","",VLOOKUP(AN148,'シフト記号表（勤務時間帯）'!$C$6:$K$35,9,FALSE))</f>
        <v/>
      </c>
      <c r="AO149" s="137" t="str">
        <f>IF(AO148="","",VLOOKUP(AO148,'シフト記号表（勤務時間帯）'!$C$6:$K$35,9,FALSE))</f>
        <v/>
      </c>
      <c r="AP149" s="137" t="str">
        <f>IF(AP148="","",VLOOKUP(AP148,'シフト記号表（勤務時間帯）'!$C$6:$K$35,9,FALSE))</f>
        <v/>
      </c>
      <c r="AQ149" s="137" t="str">
        <f>IF(AQ148="","",VLOOKUP(AQ148,'シフト記号表（勤務時間帯）'!$C$6:$K$35,9,FALSE))</f>
        <v/>
      </c>
      <c r="AR149" s="137" t="str">
        <f>IF(AR148="","",VLOOKUP(AR148,'シフト記号表（勤務時間帯）'!$C$6:$K$35,9,FALSE))</f>
        <v/>
      </c>
      <c r="AS149" s="137" t="str">
        <f>IF(AS148="","",VLOOKUP(AS148,'シフト記号表（勤務時間帯）'!$C$6:$K$35,9,FALSE))</f>
        <v/>
      </c>
      <c r="AT149" s="138" t="str">
        <f>IF(AT148="","",VLOOKUP(AT148,'シフト記号表（勤務時間帯）'!$C$6:$K$35,9,FALSE))</f>
        <v/>
      </c>
      <c r="AU149" s="136" t="str">
        <f>IF(AU148="","",VLOOKUP(AU148,'シフト記号表（勤務時間帯）'!$C$6:$K$35,9,FALSE))</f>
        <v/>
      </c>
      <c r="AV149" s="137" t="str">
        <f>IF(AV148="","",VLOOKUP(AV148,'シフト記号表（勤務時間帯）'!$C$6:$K$35,9,FALSE))</f>
        <v/>
      </c>
      <c r="AW149" s="137" t="str">
        <f>IF(AW148="","",VLOOKUP(AW148,'シフト記号表（勤務時間帯）'!$C$6:$K$35,9,FALSE))</f>
        <v/>
      </c>
      <c r="AX149" s="862">
        <f>IF($BB$3="４週",SUM(S149:AT149),IF($BB$3="暦月",SUM(S149:AW149),""))</f>
        <v>0</v>
      </c>
      <c r="AY149" s="863"/>
      <c r="AZ149" s="864">
        <f>IF($BB$3="４週",AX149/4,IF($BB$3="暦月",'地密通所（100名）'!AX149/('地密通所（100名）'!$BB$8/7),""))</f>
        <v>0</v>
      </c>
      <c r="BA149" s="865"/>
      <c r="BB149" s="855"/>
      <c r="BC149" s="830"/>
      <c r="BD149" s="830"/>
      <c r="BE149" s="830"/>
      <c r="BF149" s="831"/>
    </row>
    <row r="150" spans="2:58" ht="20.25" customHeight="1">
      <c r="B150" s="1036"/>
      <c r="C150" s="906"/>
      <c r="D150" s="907"/>
      <c r="E150" s="908"/>
      <c r="F150" s="214">
        <f>C148</f>
        <v>0</v>
      </c>
      <c r="G150" s="821"/>
      <c r="H150" s="825"/>
      <c r="I150" s="823"/>
      <c r="J150" s="823"/>
      <c r="K150" s="824"/>
      <c r="L150" s="832"/>
      <c r="M150" s="833"/>
      <c r="N150" s="833"/>
      <c r="O150" s="834"/>
      <c r="P150" s="895" t="s">
        <v>152</v>
      </c>
      <c r="Q150" s="896"/>
      <c r="R150" s="897"/>
      <c r="S150" s="140" t="str">
        <f>IF(S148="","",VLOOKUP(S148,'シフト記号表（勤務時間帯）'!$C$6:$U$35,19,FALSE))</f>
        <v/>
      </c>
      <c r="T150" s="141" t="str">
        <f>IF(T148="","",VLOOKUP(T148,'シフト記号表（勤務時間帯）'!$C$6:$U$35,19,FALSE))</f>
        <v/>
      </c>
      <c r="U150" s="141" t="str">
        <f>IF(U148="","",VLOOKUP(U148,'シフト記号表（勤務時間帯）'!$C$6:$U$35,19,FALSE))</f>
        <v/>
      </c>
      <c r="V150" s="141" t="str">
        <f>IF(V148="","",VLOOKUP(V148,'シフト記号表（勤務時間帯）'!$C$6:$U$35,19,FALSE))</f>
        <v/>
      </c>
      <c r="W150" s="141" t="str">
        <f>IF(W148="","",VLOOKUP(W148,'シフト記号表（勤務時間帯）'!$C$6:$U$35,19,FALSE))</f>
        <v/>
      </c>
      <c r="X150" s="141" t="str">
        <f>IF(X148="","",VLOOKUP(X148,'シフト記号表（勤務時間帯）'!$C$6:$U$35,19,FALSE))</f>
        <v/>
      </c>
      <c r="Y150" s="142" t="str">
        <f>IF(Y148="","",VLOOKUP(Y148,'シフト記号表（勤務時間帯）'!$C$6:$U$35,19,FALSE))</f>
        <v/>
      </c>
      <c r="Z150" s="140" t="str">
        <f>IF(Z148="","",VLOOKUP(Z148,'シフト記号表（勤務時間帯）'!$C$6:$U$35,19,FALSE))</f>
        <v/>
      </c>
      <c r="AA150" s="141" t="str">
        <f>IF(AA148="","",VLOOKUP(AA148,'シフト記号表（勤務時間帯）'!$C$6:$U$35,19,FALSE))</f>
        <v/>
      </c>
      <c r="AB150" s="141" t="str">
        <f>IF(AB148="","",VLOOKUP(AB148,'シフト記号表（勤務時間帯）'!$C$6:$U$35,19,FALSE))</f>
        <v/>
      </c>
      <c r="AC150" s="141" t="str">
        <f>IF(AC148="","",VLOOKUP(AC148,'シフト記号表（勤務時間帯）'!$C$6:$U$35,19,FALSE))</f>
        <v/>
      </c>
      <c r="AD150" s="141" t="str">
        <f>IF(AD148="","",VLOOKUP(AD148,'シフト記号表（勤務時間帯）'!$C$6:$U$35,19,FALSE))</f>
        <v/>
      </c>
      <c r="AE150" s="141" t="str">
        <f>IF(AE148="","",VLOOKUP(AE148,'シフト記号表（勤務時間帯）'!$C$6:$U$35,19,FALSE))</f>
        <v/>
      </c>
      <c r="AF150" s="142" t="str">
        <f>IF(AF148="","",VLOOKUP(AF148,'シフト記号表（勤務時間帯）'!$C$6:$U$35,19,FALSE))</f>
        <v/>
      </c>
      <c r="AG150" s="140" t="str">
        <f>IF(AG148="","",VLOOKUP(AG148,'シフト記号表（勤務時間帯）'!$C$6:$U$35,19,FALSE))</f>
        <v/>
      </c>
      <c r="AH150" s="141" t="str">
        <f>IF(AH148="","",VLOOKUP(AH148,'シフト記号表（勤務時間帯）'!$C$6:$U$35,19,FALSE))</f>
        <v/>
      </c>
      <c r="AI150" s="141" t="str">
        <f>IF(AI148="","",VLOOKUP(AI148,'シフト記号表（勤務時間帯）'!$C$6:$U$35,19,FALSE))</f>
        <v/>
      </c>
      <c r="AJ150" s="141" t="str">
        <f>IF(AJ148="","",VLOOKUP(AJ148,'シフト記号表（勤務時間帯）'!$C$6:$U$35,19,FALSE))</f>
        <v/>
      </c>
      <c r="AK150" s="141" t="str">
        <f>IF(AK148="","",VLOOKUP(AK148,'シフト記号表（勤務時間帯）'!$C$6:$U$35,19,FALSE))</f>
        <v/>
      </c>
      <c r="AL150" s="141" t="str">
        <f>IF(AL148="","",VLOOKUP(AL148,'シフト記号表（勤務時間帯）'!$C$6:$U$35,19,FALSE))</f>
        <v/>
      </c>
      <c r="AM150" s="142" t="str">
        <f>IF(AM148="","",VLOOKUP(AM148,'シフト記号表（勤務時間帯）'!$C$6:$U$35,19,FALSE))</f>
        <v/>
      </c>
      <c r="AN150" s="140" t="str">
        <f>IF(AN148="","",VLOOKUP(AN148,'シフト記号表（勤務時間帯）'!$C$6:$U$35,19,FALSE))</f>
        <v/>
      </c>
      <c r="AO150" s="141" t="str">
        <f>IF(AO148="","",VLOOKUP(AO148,'シフト記号表（勤務時間帯）'!$C$6:$U$35,19,FALSE))</f>
        <v/>
      </c>
      <c r="AP150" s="141" t="str">
        <f>IF(AP148="","",VLOOKUP(AP148,'シフト記号表（勤務時間帯）'!$C$6:$U$35,19,FALSE))</f>
        <v/>
      </c>
      <c r="AQ150" s="141" t="str">
        <f>IF(AQ148="","",VLOOKUP(AQ148,'シフト記号表（勤務時間帯）'!$C$6:$U$35,19,FALSE))</f>
        <v/>
      </c>
      <c r="AR150" s="141" t="str">
        <f>IF(AR148="","",VLOOKUP(AR148,'シフト記号表（勤務時間帯）'!$C$6:$U$35,19,FALSE))</f>
        <v/>
      </c>
      <c r="AS150" s="141" t="str">
        <f>IF(AS148="","",VLOOKUP(AS148,'シフト記号表（勤務時間帯）'!$C$6:$U$35,19,FALSE))</f>
        <v/>
      </c>
      <c r="AT150" s="142" t="str">
        <f>IF(AT148="","",VLOOKUP(AT148,'シフト記号表（勤務時間帯）'!$C$6:$U$35,19,FALSE))</f>
        <v/>
      </c>
      <c r="AU150" s="140" t="str">
        <f>IF(AU148="","",VLOOKUP(AU148,'シフト記号表（勤務時間帯）'!$C$6:$U$35,19,FALSE))</f>
        <v/>
      </c>
      <c r="AV150" s="141" t="str">
        <f>IF(AV148="","",VLOOKUP(AV148,'シフト記号表（勤務時間帯）'!$C$6:$U$35,19,FALSE))</f>
        <v/>
      </c>
      <c r="AW150" s="141" t="str">
        <f>IF(AW148="","",VLOOKUP(AW148,'シフト記号表（勤務時間帯）'!$C$6:$U$35,19,FALSE))</f>
        <v/>
      </c>
      <c r="AX150" s="869">
        <f>IF($BB$3="４週",SUM(S150:AT150),IF($BB$3="暦月",SUM(S150:AW150),""))</f>
        <v>0</v>
      </c>
      <c r="AY150" s="870"/>
      <c r="AZ150" s="871">
        <f>IF($BB$3="４週",AX150/4,IF($BB$3="暦月",'地密通所（100名）'!AX150/('地密通所（100名）'!$BB$8/7),""))</f>
        <v>0</v>
      </c>
      <c r="BA150" s="872"/>
      <c r="BB150" s="914"/>
      <c r="BC150" s="833"/>
      <c r="BD150" s="833"/>
      <c r="BE150" s="833"/>
      <c r="BF150" s="834"/>
    </row>
    <row r="151" spans="2:58" ht="20.25" customHeight="1">
      <c r="B151" s="1036">
        <f>B148+1</f>
        <v>44</v>
      </c>
      <c r="C151" s="900"/>
      <c r="D151" s="901"/>
      <c r="E151" s="902"/>
      <c r="F151" s="143"/>
      <c r="G151" s="819"/>
      <c r="H151" s="822"/>
      <c r="I151" s="823"/>
      <c r="J151" s="823"/>
      <c r="K151" s="824"/>
      <c r="L151" s="826"/>
      <c r="M151" s="827"/>
      <c r="N151" s="827"/>
      <c r="O151" s="828"/>
      <c r="P151" s="835" t="s">
        <v>148</v>
      </c>
      <c r="Q151" s="836"/>
      <c r="R151" s="837"/>
      <c r="S151" s="211"/>
      <c r="T151" s="212"/>
      <c r="U151" s="212"/>
      <c r="V151" s="212"/>
      <c r="W151" s="212"/>
      <c r="X151" s="212"/>
      <c r="Y151" s="213"/>
      <c r="Z151" s="211"/>
      <c r="AA151" s="212"/>
      <c r="AB151" s="212"/>
      <c r="AC151" s="212"/>
      <c r="AD151" s="212"/>
      <c r="AE151" s="212"/>
      <c r="AF151" s="213"/>
      <c r="AG151" s="211"/>
      <c r="AH151" s="212"/>
      <c r="AI151" s="212"/>
      <c r="AJ151" s="212"/>
      <c r="AK151" s="212"/>
      <c r="AL151" s="212"/>
      <c r="AM151" s="213"/>
      <c r="AN151" s="211"/>
      <c r="AO151" s="212"/>
      <c r="AP151" s="212"/>
      <c r="AQ151" s="212"/>
      <c r="AR151" s="212"/>
      <c r="AS151" s="212"/>
      <c r="AT151" s="213"/>
      <c r="AU151" s="211"/>
      <c r="AV151" s="212"/>
      <c r="AW151" s="212"/>
      <c r="AX151" s="1039"/>
      <c r="AY151" s="1040"/>
      <c r="AZ151" s="1041"/>
      <c r="BA151" s="1042"/>
      <c r="BB151" s="854"/>
      <c r="BC151" s="827"/>
      <c r="BD151" s="827"/>
      <c r="BE151" s="827"/>
      <c r="BF151" s="828"/>
    </row>
    <row r="152" spans="2:58" ht="20.25" customHeight="1">
      <c r="B152" s="1036"/>
      <c r="C152" s="903"/>
      <c r="D152" s="904"/>
      <c r="E152" s="905"/>
      <c r="F152" s="135"/>
      <c r="G152" s="820"/>
      <c r="H152" s="825"/>
      <c r="I152" s="823"/>
      <c r="J152" s="823"/>
      <c r="K152" s="824"/>
      <c r="L152" s="829"/>
      <c r="M152" s="830"/>
      <c r="N152" s="830"/>
      <c r="O152" s="831"/>
      <c r="P152" s="859" t="s">
        <v>151</v>
      </c>
      <c r="Q152" s="860"/>
      <c r="R152" s="861"/>
      <c r="S152" s="136" t="str">
        <f>IF(S151="","",VLOOKUP(S151,'シフト記号表（勤務時間帯）'!$C$6:$K$35,9,FALSE))</f>
        <v/>
      </c>
      <c r="T152" s="137" t="str">
        <f>IF(T151="","",VLOOKUP(T151,'シフト記号表（勤務時間帯）'!$C$6:$K$35,9,FALSE))</f>
        <v/>
      </c>
      <c r="U152" s="137" t="str">
        <f>IF(U151="","",VLOOKUP(U151,'シフト記号表（勤務時間帯）'!$C$6:$K$35,9,FALSE))</f>
        <v/>
      </c>
      <c r="V152" s="137" t="str">
        <f>IF(V151="","",VLOOKUP(V151,'シフト記号表（勤務時間帯）'!$C$6:$K$35,9,FALSE))</f>
        <v/>
      </c>
      <c r="W152" s="137" t="str">
        <f>IF(W151="","",VLOOKUP(W151,'シフト記号表（勤務時間帯）'!$C$6:$K$35,9,FALSE))</f>
        <v/>
      </c>
      <c r="X152" s="137" t="str">
        <f>IF(X151="","",VLOOKUP(X151,'シフト記号表（勤務時間帯）'!$C$6:$K$35,9,FALSE))</f>
        <v/>
      </c>
      <c r="Y152" s="138" t="str">
        <f>IF(Y151="","",VLOOKUP(Y151,'シフト記号表（勤務時間帯）'!$C$6:$K$35,9,FALSE))</f>
        <v/>
      </c>
      <c r="Z152" s="136" t="str">
        <f>IF(Z151="","",VLOOKUP(Z151,'シフト記号表（勤務時間帯）'!$C$6:$K$35,9,FALSE))</f>
        <v/>
      </c>
      <c r="AA152" s="137" t="str">
        <f>IF(AA151="","",VLOOKUP(AA151,'シフト記号表（勤務時間帯）'!$C$6:$K$35,9,FALSE))</f>
        <v/>
      </c>
      <c r="AB152" s="137" t="str">
        <f>IF(AB151="","",VLOOKUP(AB151,'シフト記号表（勤務時間帯）'!$C$6:$K$35,9,FALSE))</f>
        <v/>
      </c>
      <c r="AC152" s="137" t="str">
        <f>IF(AC151="","",VLOOKUP(AC151,'シフト記号表（勤務時間帯）'!$C$6:$K$35,9,FALSE))</f>
        <v/>
      </c>
      <c r="AD152" s="137" t="str">
        <f>IF(AD151="","",VLOOKUP(AD151,'シフト記号表（勤務時間帯）'!$C$6:$K$35,9,FALSE))</f>
        <v/>
      </c>
      <c r="AE152" s="137" t="str">
        <f>IF(AE151="","",VLOOKUP(AE151,'シフト記号表（勤務時間帯）'!$C$6:$K$35,9,FALSE))</f>
        <v/>
      </c>
      <c r="AF152" s="138" t="str">
        <f>IF(AF151="","",VLOOKUP(AF151,'シフト記号表（勤務時間帯）'!$C$6:$K$35,9,FALSE))</f>
        <v/>
      </c>
      <c r="AG152" s="136" t="str">
        <f>IF(AG151="","",VLOOKUP(AG151,'シフト記号表（勤務時間帯）'!$C$6:$K$35,9,FALSE))</f>
        <v/>
      </c>
      <c r="AH152" s="137" t="str">
        <f>IF(AH151="","",VLOOKUP(AH151,'シフト記号表（勤務時間帯）'!$C$6:$K$35,9,FALSE))</f>
        <v/>
      </c>
      <c r="AI152" s="137" t="str">
        <f>IF(AI151="","",VLOOKUP(AI151,'シフト記号表（勤務時間帯）'!$C$6:$K$35,9,FALSE))</f>
        <v/>
      </c>
      <c r="AJ152" s="137" t="str">
        <f>IF(AJ151="","",VLOOKUP(AJ151,'シフト記号表（勤務時間帯）'!$C$6:$K$35,9,FALSE))</f>
        <v/>
      </c>
      <c r="AK152" s="137" t="str">
        <f>IF(AK151="","",VLOOKUP(AK151,'シフト記号表（勤務時間帯）'!$C$6:$K$35,9,FALSE))</f>
        <v/>
      </c>
      <c r="AL152" s="137" t="str">
        <f>IF(AL151="","",VLOOKUP(AL151,'シフト記号表（勤務時間帯）'!$C$6:$K$35,9,FALSE))</f>
        <v/>
      </c>
      <c r="AM152" s="138" t="str">
        <f>IF(AM151="","",VLOOKUP(AM151,'シフト記号表（勤務時間帯）'!$C$6:$K$35,9,FALSE))</f>
        <v/>
      </c>
      <c r="AN152" s="136" t="str">
        <f>IF(AN151="","",VLOOKUP(AN151,'シフト記号表（勤務時間帯）'!$C$6:$K$35,9,FALSE))</f>
        <v/>
      </c>
      <c r="AO152" s="137" t="str">
        <f>IF(AO151="","",VLOOKUP(AO151,'シフト記号表（勤務時間帯）'!$C$6:$K$35,9,FALSE))</f>
        <v/>
      </c>
      <c r="AP152" s="137" t="str">
        <f>IF(AP151="","",VLOOKUP(AP151,'シフト記号表（勤務時間帯）'!$C$6:$K$35,9,FALSE))</f>
        <v/>
      </c>
      <c r="AQ152" s="137" t="str">
        <f>IF(AQ151="","",VLOOKUP(AQ151,'シフト記号表（勤務時間帯）'!$C$6:$K$35,9,FALSE))</f>
        <v/>
      </c>
      <c r="AR152" s="137" t="str">
        <f>IF(AR151="","",VLOOKUP(AR151,'シフト記号表（勤務時間帯）'!$C$6:$K$35,9,FALSE))</f>
        <v/>
      </c>
      <c r="AS152" s="137" t="str">
        <f>IF(AS151="","",VLOOKUP(AS151,'シフト記号表（勤務時間帯）'!$C$6:$K$35,9,FALSE))</f>
        <v/>
      </c>
      <c r="AT152" s="138" t="str">
        <f>IF(AT151="","",VLOOKUP(AT151,'シフト記号表（勤務時間帯）'!$C$6:$K$35,9,FALSE))</f>
        <v/>
      </c>
      <c r="AU152" s="136" t="str">
        <f>IF(AU151="","",VLOOKUP(AU151,'シフト記号表（勤務時間帯）'!$C$6:$K$35,9,FALSE))</f>
        <v/>
      </c>
      <c r="AV152" s="137" t="str">
        <f>IF(AV151="","",VLOOKUP(AV151,'シフト記号表（勤務時間帯）'!$C$6:$K$35,9,FALSE))</f>
        <v/>
      </c>
      <c r="AW152" s="137" t="str">
        <f>IF(AW151="","",VLOOKUP(AW151,'シフト記号表（勤務時間帯）'!$C$6:$K$35,9,FALSE))</f>
        <v/>
      </c>
      <c r="AX152" s="862">
        <f>IF($BB$3="４週",SUM(S152:AT152),IF($BB$3="暦月",SUM(S152:AW152),""))</f>
        <v>0</v>
      </c>
      <c r="AY152" s="863"/>
      <c r="AZ152" s="864">
        <f>IF($BB$3="４週",AX152/4,IF($BB$3="暦月",'地密通所（100名）'!AX152/('地密通所（100名）'!$BB$8/7),""))</f>
        <v>0</v>
      </c>
      <c r="BA152" s="865"/>
      <c r="BB152" s="855"/>
      <c r="BC152" s="830"/>
      <c r="BD152" s="830"/>
      <c r="BE152" s="830"/>
      <c r="BF152" s="831"/>
    </row>
    <row r="153" spans="2:58" ht="20.25" customHeight="1">
      <c r="B153" s="1036"/>
      <c r="C153" s="906"/>
      <c r="D153" s="907"/>
      <c r="E153" s="908"/>
      <c r="F153" s="214">
        <f>C151</f>
        <v>0</v>
      </c>
      <c r="G153" s="821"/>
      <c r="H153" s="825"/>
      <c r="I153" s="823"/>
      <c r="J153" s="823"/>
      <c r="K153" s="824"/>
      <c r="L153" s="832"/>
      <c r="M153" s="833"/>
      <c r="N153" s="833"/>
      <c r="O153" s="834"/>
      <c r="P153" s="895" t="s">
        <v>152</v>
      </c>
      <c r="Q153" s="896"/>
      <c r="R153" s="897"/>
      <c r="S153" s="140" t="str">
        <f>IF(S151="","",VLOOKUP(S151,'シフト記号表（勤務時間帯）'!$C$6:$U$35,19,FALSE))</f>
        <v/>
      </c>
      <c r="T153" s="141" t="str">
        <f>IF(T151="","",VLOOKUP(T151,'シフト記号表（勤務時間帯）'!$C$6:$U$35,19,FALSE))</f>
        <v/>
      </c>
      <c r="U153" s="141" t="str">
        <f>IF(U151="","",VLOOKUP(U151,'シフト記号表（勤務時間帯）'!$C$6:$U$35,19,FALSE))</f>
        <v/>
      </c>
      <c r="V153" s="141" t="str">
        <f>IF(V151="","",VLOOKUP(V151,'シフト記号表（勤務時間帯）'!$C$6:$U$35,19,FALSE))</f>
        <v/>
      </c>
      <c r="W153" s="141" t="str">
        <f>IF(W151="","",VLOOKUP(W151,'シフト記号表（勤務時間帯）'!$C$6:$U$35,19,FALSE))</f>
        <v/>
      </c>
      <c r="X153" s="141" t="str">
        <f>IF(X151="","",VLOOKUP(X151,'シフト記号表（勤務時間帯）'!$C$6:$U$35,19,FALSE))</f>
        <v/>
      </c>
      <c r="Y153" s="142" t="str">
        <f>IF(Y151="","",VLOOKUP(Y151,'シフト記号表（勤務時間帯）'!$C$6:$U$35,19,FALSE))</f>
        <v/>
      </c>
      <c r="Z153" s="140" t="str">
        <f>IF(Z151="","",VLOOKUP(Z151,'シフト記号表（勤務時間帯）'!$C$6:$U$35,19,FALSE))</f>
        <v/>
      </c>
      <c r="AA153" s="141" t="str">
        <f>IF(AA151="","",VLOOKUP(AA151,'シフト記号表（勤務時間帯）'!$C$6:$U$35,19,FALSE))</f>
        <v/>
      </c>
      <c r="AB153" s="141" t="str">
        <f>IF(AB151="","",VLOOKUP(AB151,'シフト記号表（勤務時間帯）'!$C$6:$U$35,19,FALSE))</f>
        <v/>
      </c>
      <c r="AC153" s="141" t="str">
        <f>IF(AC151="","",VLOOKUP(AC151,'シフト記号表（勤務時間帯）'!$C$6:$U$35,19,FALSE))</f>
        <v/>
      </c>
      <c r="AD153" s="141" t="str">
        <f>IF(AD151="","",VLOOKUP(AD151,'シフト記号表（勤務時間帯）'!$C$6:$U$35,19,FALSE))</f>
        <v/>
      </c>
      <c r="AE153" s="141" t="str">
        <f>IF(AE151="","",VLOOKUP(AE151,'シフト記号表（勤務時間帯）'!$C$6:$U$35,19,FALSE))</f>
        <v/>
      </c>
      <c r="AF153" s="142" t="str">
        <f>IF(AF151="","",VLOOKUP(AF151,'シフト記号表（勤務時間帯）'!$C$6:$U$35,19,FALSE))</f>
        <v/>
      </c>
      <c r="AG153" s="140" t="str">
        <f>IF(AG151="","",VLOOKUP(AG151,'シフト記号表（勤務時間帯）'!$C$6:$U$35,19,FALSE))</f>
        <v/>
      </c>
      <c r="AH153" s="141" t="str">
        <f>IF(AH151="","",VLOOKUP(AH151,'シフト記号表（勤務時間帯）'!$C$6:$U$35,19,FALSE))</f>
        <v/>
      </c>
      <c r="AI153" s="141" t="str">
        <f>IF(AI151="","",VLOOKUP(AI151,'シフト記号表（勤務時間帯）'!$C$6:$U$35,19,FALSE))</f>
        <v/>
      </c>
      <c r="AJ153" s="141" t="str">
        <f>IF(AJ151="","",VLOOKUP(AJ151,'シフト記号表（勤務時間帯）'!$C$6:$U$35,19,FALSE))</f>
        <v/>
      </c>
      <c r="AK153" s="141" t="str">
        <f>IF(AK151="","",VLOOKUP(AK151,'シフト記号表（勤務時間帯）'!$C$6:$U$35,19,FALSE))</f>
        <v/>
      </c>
      <c r="AL153" s="141" t="str">
        <f>IF(AL151="","",VLOOKUP(AL151,'シフト記号表（勤務時間帯）'!$C$6:$U$35,19,FALSE))</f>
        <v/>
      </c>
      <c r="AM153" s="142" t="str">
        <f>IF(AM151="","",VLOOKUP(AM151,'シフト記号表（勤務時間帯）'!$C$6:$U$35,19,FALSE))</f>
        <v/>
      </c>
      <c r="AN153" s="140" t="str">
        <f>IF(AN151="","",VLOOKUP(AN151,'シフト記号表（勤務時間帯）'!$C$6:$U$35,19,FALSE))</f>
        <v/>
      </c>
      <c r="AO153" s="141" t="str">
        <f>IF(AO151="","",VLOOKUP(AO151,'シフト記号表（勤務時間帯）'!$C$6:$U$35,19,FALSE))</f>
        <v/>
      </c>
      <c r="AP153" s="141" t="str">
        <f>IF(AP151="","",VLOOKUP(AP151,'シフト記号表（勤務時間帯）'!$C$6:$U$35,19,FALSE))</f>
        <v/>
      </c>
      <c r="AQ153" s="141" t="str">
        <f>IF(AQ151="","",VLOOKUP(AQ151,'シフト記号表（勤務時間帯）'!$C$6:$U$35,19,FALSE))</f>
        <v/>
      </c>
      <c r="AR153" s="141" t="str">
        <f>IF(AR151="","",VLOOKUP(AR151,'シフト記号表（勤務時間帯）'!$C$6:$U$35,19,FALSE))</f>
        <v/>
      </c>
      <c r="AS153" s="141" t="str">
        <f>IF(AS151="","",VLOOKUP(AS151,'シフト記号表（勤務時間帯）'!$C$6:$U$35,19,FALSE))</f>
        <v/>
      </c>
      <c r="AT153" s="142" t="str">
        <f>IF(AT151="","",VLOOKUP(AT151,'シフト記号表（勤務時間帯）'!$C$6:$U$35,19,FALSE))</f>
        <v/>
      </c>
      <c r="AU153" s="140" t="str">
        <f>IF(AU151="","",VLOOKUP(AU151,'シフト記号表（勤務時間帯）'!$C$6:$U$35,19,FALSE))</f>
        <v/>
      </c>
      <c r="AV153" s="141" t="str">
        <f>IF(AV151="","",VLOOKUP(AV151,'シフト記号表（勤務時間帯）'!$C$6:$U$35,19,FALSE))</f>
        <v/>
      </c>
      <c r="AW153" s="141" t="str">
        <f>IF(AW151="","",VLOOKUP(AW151,'シフト記号表（勤務時間帯）'!$C$6:$U$35,19,FALSE))</f>
        <v/>
      </c>
      <c r="AX153" s="869">
        <f>IF($BB$3="４週",SUM(S153:AT153),IF($BB$3="暦月",SUM(S153:AW153),""))</f>
        <v>0</v>
      </c>
      <c r="AY153" s="870"/>
      <c r="AZ153" s="871">
        <f>IF($BB$3="４週",AX153/4,IF($BB$3="暦月",'地密通所（100名）'!AX153/('地密通所（100名）'!$BB$8/7),""))</f>
        <v>0</v>
      </c>
      <c r="BA153" s="872"/>
      <c r="BB153" s="914"/>
      <c r="BC153" s="833"/>
      <c r="BD153" s="833"/>
      <c r="BE153" s="833"/>
      <c r="BF153" s="834"/>
    </row>
    <row r="154" spans="2:58" ht="20.25" customHeight="1">
      <c r="B154" s="1036">
        <f>B151+1</f>
        <v>45</v>
      </c>
      <c r="C154" s="900"/>
      <c r="D154" s="901"/>
      <c r="E154" s="902"/>
      <c r="F154" s="143"/>
      <c r="G154" s="819"/>
      <c r="H154" s="822"/>
      <c r="I154" s="823"/>
      <c r="J154" s="823"/>
      <c r="K154" s="824"/>
      <c r="L154" s="826"/>
      <c r="M154" s="827"/>
      <c r="N154" s="827"/>
      <c r="O154" s="828"/>
      <c r="P154" s="835" t="s">
        <v>148</v>
      </c>
      <c r="Q154" s="836"/>
      <c r="R154" s="837"/>
      <c r="S154" s="211"/>
      <c r="T154" s="212"/>
      <c r="U154" s="212"/>
      <c r="V154" s="212"/>
      <c r="W154" s="212"/>
      <c r="X154" s="212"/>
      <c r="Y154" s="213"/>
      <c r="Z154" s="211"/>
      <c r="AA154" s="212"/>
      <c r="AB154" s="212"/>
      <c r="AC154" s="212"/>
      <c r="AD154" s="212"/>
      <c r="AE154" s="212"/>
      <c r="AF154" s="213"/>
      <c r="AG154" s="211"/>
      <c r="AH154" s="212"/>
      <c r="AI154" s="212"/>
      <c r="AJ154" s="212"/>
      <c r="AK154" s="212"/>
      <c r="AL154" s="212"/>
      <c r="AM154" s="213"/>
      <c r="AN154" s="211"/>
      <c r="AO154" s="212"/>
      <c r="AP154" s="212"/>
      <c r="AQ154" s="212"/>
      <c r="AR154" s="212"/>
      <c r="AS154" s="212"/>
      <c r="AT154" s="213"/>
      <c r="AU154" s="211"/>
      <c r="AV154" s="212"/>
      <c r="AW154" s="212"/>
      <c r="AX154" s="1039"/>
      <c r="AY154" s="1040"/>
      <c r="AZ154" s="1041"/>
      <c r="BA154" s="1042"/>
      <c r="BB154" s="854"/>
      <c r="BC154" s="827"/>
      <c r="BD154" s="827"/>
      <c r="BE154" s="827"/>
      <c r="BF154" s="828"/>
    </row>
    <row r="155" spans="2:58" ht="20.25" customHeight="1">
      <c r="B155" s="1036"/>
      <c r="C155" s="903"/>
      <c r="D155" s="904"/>
      <c r="E155" s="905"/>
      <c r="F155" s="135"/>
      <c r="G155" s="820"/>
      <c r="H155" s="825"/>
      <c r="I155" s="823"/>
      <c r="J155" s="823"/>
      <c r="K155" s="824"/>
      <c r="L155" s="829"/>
      <c r="M155" s="830"/>
      <c r="N155" s="830"/>
      <c r="O155" s="831"/>
      <c r="P155" s="859" t="s">
        <v>151</v>
      </c>
      <c r="Q155" s="860"/>
      <c r="R155" s="861"/>
      <c r="S155" s="136" t="str">
        <f>IF(S154="","",VLOOKUP(S154,'シフト記号表（勤務時間帯）'!$C$6:$K$35,9,FALSE))</f>
        <v/>
      </c>
      <c r="T155" s="137" t="str">
        <f>IF(T154="","",VLOOKUP(T154,'シフト記号表（勤務時間帯）'!$C$6:$K$35,9,FALSE))</f>
        <v/>
      </c>
      <c r="U155" s="137" t="str">
        <f>IF(U154="","",VLOOKUP(U154,'シフト記号表（勤務時間帯）'!$C$6:$K$35,9,FALSE))</f>
        <v/>
      </c>
      <c r="V155" s="137" t="str">
        <f>IF(V154="","",VLOOKUP(V154,'シフト記号表（勤務時間帯）'!$C$6:$K$35,9,FALSE))</f>
        <v/>
      </c>
      <c r="W155" s="137" t="str">
        <f>IF(W154="","",VLOOKUP(W154,'シフト記号表（勤務時間帯）'!$C$6:$K$35,9,FALSE))</f>
        <v/>
      </c>
      <c r="X155" s="137" t="str">
        <f>IF(X154="","",VLOOKUP(X154,'シフト記号表（勤務時間帯）'!$C$6:$K$35,9,FALSE))</f>
        <v/>
      </c>
      <c r="Y155" s="138" t="str">
        <f>IF(Y154="","",VLOOKUP(Y154,'シフト記号表（勤務時間帯）'!$C$6:$K$35,9,FALSE))</f>
        <v/>
      </c>
      <c r="Z155" s="136" t="str">
        <f>IF(Z154="","",VLOOKUP(Z154,'シフト記号表（勤務時間帯）'!$C$6:$K$35,9,FALSE))</f>
        <v/>
      </c>
      <c r="AA155" s="137" t="str">
        <f>IF(AA154="","",VLOOKUP(AA154,'シフト記号表（勤務時間帯）'!$C$6:$K$35,9,FALSE))</f>
        <v/>
      </c>
      <c r="AB155" s="137" t="str">
        <f>IF(AB154="","",VLOOKUP(AB154,'シフト記号表（勤務時間帯）'!$C$6:$K$35,9,FALSE))</f>
        <v/>
      </c>
      <c r="AC155" s="137" t="str">
        <f>IF(AC154="","",VLOOKUP(AC154,'シフト記号表（勤務時間帯）'!$C$6:$K$35,9,FALSE))</f>
        <v/>
      </c>
      <c r="AD155" s="137" t="str">
        <f>IF(AD154="","",VLOOKUP(AD154,'シフト記号表（勤務時間帯）'!$C$6:$K$35,9,FALSE))</f>
        <v/>
      </c>
      <c r="AE155" s="137" t="str">
        <f>IF(AE154="","",VLOOKUP(AE154,'シフト記号表（勤務時間帯）'!$C$6:$K$35,9,FALSE))</f>
        <v/>
      </c>
      <c r="AF155" s="138" t="str">
        <f>IF(AF154="","",VLOOKUP(AF154,'シフト記号表（勤務時間帯）'!$C$6:$K$35,9,FALSE))</f>
        <v/>
      </c>
      <c r="AG155" s="136" t="str">
        <f>IF(AG154="","",VLOOKUP(AG154,'シフト記号表（勤務時間帯）'!$C$6:$K$35,9,FALSE))</f>
        <v/>
      </c>
      <c r="AH155" s="137" t="str">
        <f>IF(AH154="","",VLOOKUP(AH154,'シフト記号表（勤務時間帯）'!$C$6:$K$35,9,FALSE))</f>
        <v/>
      </c>
      <c r="AI155" s="137" t="str">
        <f>IF(AI154="","",VLOOKUP(AI154,'シフト記号表（勤務時間帯）'!$C$6:$K$35,9,FALSE))</f>
        <v/>
      </c>
      <c r="AJ155" s="137" t="str">
        <f>IF(AJ154="","",VLOOKUP(AJ154,'シフト記号表（勤務時間帯）'!$C$6:$K$35,9,FALSE))</f>
        <v/>
      </c>
      <c r="AK155" s="137" t="str">
        <f>IF(AK154="","",VLOOKUP(AK154,'シフト記号表（勤務時間帯）'!$C$6:$K$35,9,FALSE))</f>
        <v/>
      </c>
      <c r="AL155" s="137" t="str">
        <f>IF(AL154="","",VLOOKUP(AL154,'シフト記号表（勤務時間帯）'!$C$6:$K$35,9,FALSE))</f>
        <v/>
      </c>
      <c r="AM155" s="138" t="str">
        <f>IF(AM154="","",VLOOKUP(AM154,'シフト記号表（勤務時間帯）'!$C$6:$K$35,9,FALSE))</f>
        <v/>
      </c>
      <c r="AN155" s="136" t="str">
        <f>IF(AN154="","",VLOOKUP(AN154,'シフト記号表（勤務時間帯）'!$C$6:$K$35,9,FALSE))</f>
        <v/>
      </c>
      <c r="AO155" s="137" t="str">
        <f>IF(AO154="","",VLOOKUP(AO154,'シフト記号表（勤務時間帯）'!$C$6:$K$35,9,FALSE))</f>
        <v/>
      </c>
      <c r="AP155" s="137" t="str">
        <f>IF(AP154="","",VLOOKUP(AP154,'シフト記号表（勤務時間帯）'!$C$6:$K$35,9,FALSE))</f>
        <v/>
      </c>
      <c r="AQ155" s="137" t="str">
        <f>IF(AQ154="","",VLOOKUP(AQ154,'シフト記号表（勤務時間帯）'!$C$6:$K$35,9,FALSE))</f>
        <v/>
      </c>
      <c r="AR155" s="137" t="str">
        <f>IF(AR154="","",VLOOKUP(AR154,'シフト記号表（勤務時間帯）'!$C$6:$K$35,9,FALSE))</f>
        <v/>
      </c>
      <c r="AS155" s="137" t="str">
        <f>IF(AS154="","",VLOOKUP(AS154,'シフト記号表（勤務時間帯）'!$C$6:$K$35,9,FALSE))</f>
        <v/>
      </c>
      <c r="AT155" s="138" t="str">
        <f>IF(AT154="","",VLOOKUP(AT154,'シフト記号表（勤務時間帯）'!$C$6:$K$35,9,FALSE))</f>
        <v/>
      </c>
      <c r="AU155" s="136" t="str">
        <f>IF(AU154="","",VLOOKUP(AU154,'シフト記号表（勤務時間帯）'!$C$6:$K$35,9,FALSE))</f>
        <v/>
      </c>
      <c r="AV155" s="137" t="str">
        <f>IF(AV154="","",VLOOKUP(AV154,'シフト記号表（勤務時間帯）'!$C$6:$K$35,9,FALSE))</f>
        <v/>
      </c>
      <c r="AW155" s="137" t="str">
        <f>IF(AW154="","",VLOOKUP(AW154,'シフト記号表（勤務時間帯）'!$C$6:$K$35,9,FALSE))</f>
        <v/>
      </c>
      <c r="AX155" s="862">
        <f>IF($BB$3="４週",SUM(S155:AT155),IF($BB$3="暦月",SUM(S155:AW155),""))</f>
        <v>0</v>
      </c>
      <c r="AY155" s="863"/>
      <c r="AZ155" s="864">
        <f>IF($BB$3="４週",AX155/4,IF($BB$3="暦月",'地密通所（100名）'!AX155/('地密通所（100名）'!$BB$8/7),""))</f>
        <v>0</v>
      </c>
      <c r="BA155" s="865"/>
      <c r="BB155" s="855"/>
      <c r="BC155" s="830"/>
      <c r="BD155" s="830"/>
      <c r="BE155" s="830"/>
      <c r="BF155" s="831"/>
    </row>
    <row r="156" spans="2:58" ht="20.25" customHeight="1">
      <c r="B156" s="1036"/>
      <c r="C156" s="906"/>
      <c r="D156" s="907"/>
      <c r="E156" s="908"/>
      <c r="F156" s="214">
        <f>C154</f>
        <v>0</v>
      </c>
      <c r="G156" s="821"/>
      <c r="H156" s="825"/>
      <c r="I156" s="823"/>
      <c r="J156" s="823"/>
      <c r="K156" s="824"/>
      <c r="L156" s="832"/>
      <c r="M156" s="833"/>
      <c r="N156" s="833"/>
      <c r="O156" s="834"/>
      <c r="P156" s="895" t="s">
        <v>152</v>
      </c>
      <c r="Q156" s="896"/>
      <c r="R156" s="897"/>
      <c r="S156" s="140" t="str">
        <f>IF(S154="","",VLOOKUP(S154,'シフト記号表（勤務時間帯）'!$C$6:$U$35,19,FALSE))</f>
        <v/>
      </c>
      <c r="T156" s="141" t="str">
        <f>IF(T154="","",VLOOKUP(T154,'シフト記号表（勤務時間帯）'!$C$6:$U$35,19,FALSE))</f>
        <v/>
      </c>
      <c r="U156" s="141" t="str">
        <f>IF(U154="","",VLOOKUP(U154,'シフト記号表（勤務時間帯）'!$C$6:$U$35,19,FALSE))</f>
        <v/>
      </c>
      <c r="V156" s="141" t="str">
        <f>IF(V154="","",VLOOKUP(V154,'シフト記号表（勤務時間帯）'!$C$6:$U$35,19,FALSE))</f>
        <v/>
      </c>
      <c r="W156" s="141" t="str">
        <f>IF(W154="","",VLOOKUP(W154,'シフト記号表（勤務時間帯）'!$C$6:$U$35,19,FALSE))</f>
        <v/>
      </c>
      <c r="X156" s="141" t="str">
        <f>IF(X154="","",VLOOKUP(X154,'シフト記号表（勤務時間帯）'!$C$6:$U$35,19,FALSE))</f>
        <v/>
      </c>
      <c r="Y156" s="142" t="str">
        <f>IF(Y154="","",VLOOKUP(Y154,'シフト記号表（勤務時間帯）'!$C$6:$U$35,19,FALSE))</f>
        <v/>
      </c>
      <c r="Z156" s="140" t="str">
        <f>IF(Z154="","",VLOOKUP(Z154,'シフト記号表（勤務時間帯）'!$C$6:$U$35,19,FALSE))</f>
        <v/>
      </c>
      <c r="AA156" s="141" t="str">
        <f>IF(AA154="","",VLOOKUP(AA154,'シフト記号表（勤務時間帯）'!$C$6:$U$35,19,FALSE))</f>
        <v/>
      </c>
      <c r="AB156" s="141" t="str">
        <f>IF(AB154="","",VLOOKUP(AB154,'シフト記号表（勤務時間帯）'!$C$6:$U$35,19,FALSE))</f>
        <v/>
      </c>
      <c r="AC156" s="141" t="str">
        <f>IF(AC154="","",VLOOKUP(AC154,'シフト記号表（勤務時間帯）'!$C$6:$U$35,19,FALSE))</f>
        <v/>
      </c>
      <c r="AD156" s="141" t="str">
        <f>IF(AD154="","",VLOOKUP(AD154,'シフト記号表（勤務時間帯）'!$C$6:$U$35,19,FALSE))</f>
        <v/>
      </c>
      <c r="AE156" s="141" t="str">
        <f>IF(AE154="","",VLOOKUP(AE154,'シフト記号表（勤務時間帯）'!$C$6:$U$35,19,FALSE))</f>
        <v/>
      </c>
      <c r="AF156" s="142" t="str">
        <f>IF(AF154="","",VLOOKUP(AF154,'シフト記号表（勤務時間帯）'!$C$6:$U$35,19,FALSE))</f>
        <v/>
      </c>
      <c r="AG156" s="140" t="str">
        <f>IF(AG154="","",VLOOKUP(AG154,'シフト記号表（勤務時間帯）'!$C$6:$U$35,19,FALSE))</f>
        <v/>
      </c>
      <c r="AH156" s="141" t="str">
        <f>IF(AH154="","",VLOOKUP(AH154,'シフト記号表（勤務時間帯）'!$C$6:$U$35,19,FALSE))</f>
        <v/>
      </c>
      <c r="AI156" s="141" t="str">
        <f>IF(AI154="","",VLOOKUP(AI154,'シフト記号表（勤務時間帯）'!$C$6:$U$35,19,FALSE))</f>
        <v/>
      </c>
      <c r="AJ156" s="141" t="str">
        <f>IF(AJ154="","",VLOOKUP(AJ154,'シフト記号表（勤務時間帯）'!$C$6:$U$35,19,FALSE))</f>
        <v/>
      </c>
      <c r="AK156" s="141" t="str">
        <f>IF(AK154="","",VLOOKUP(AK154,'シフト記号表（勤務時間帯）'!$C$6:$U$35,19,FALSE))</f>
        <v/>
      </c>
      <c r="AL156" s="141" t="str">
        <f>IF(AL154="","",VLOOKUP(AL154,'シフト記号表（勤務時間帯）'!$C$6:$U$35,19,FALSE))</f>
        <v/>
      </c>
      <c r="AM156" s="142" t="str">
        <f>IF(AM154="","",VLOOKUP(AM154,'シフト記号表（勤務時間帯）'!$C$6:$U$35,19,FALSE))</f>
        <v/>
      </c>
      <c r="AN156" s="140" t="str">
        <f>IF(AN154="","",VLOOKUP(AN154,'シフト記号表（勤務時間帯）'!$C$6:$U$35,19,FALSE))</f>
        <v/>
      </c>
      <c r="AO156" s="141" t="str">
        <f>IF(AO154="","",VLOOKUP(AO154,'シフト記号表（勤務時間帯）'!$C$6:$U$35,19,FALSE))</f>
        <v/>
      </c>
      <c r="AP156" s="141" t="str">
        <f>IF(AP154="","",VLOOKUP(AP154,'シフト記号表（勤務時間帯）'!$C$6:$U$35,19,FALSE))</f>
        <v/>
      </c>
      <c r="AQ156" s="141" t="str">
        <f>IF(AQ154="","",VLOOKUP(AQ154,'シフト記号表（勤務時間帯）'!$C$6:$U$35,19,FALSE))</f>
        <v/>
      </c>
      <c r="AR156" s="141" t="str">
        <f>IF(AR154="","",VLOOKUP(AR154,'シフト記号表（勤務時間帯）'!$C$6:$U$35,19,FALSE))</f>
        <v/>
      </c>
      <c r="AS156" s="141" t="str">
        <f>IF(AS154="","",VLOOKUP(AS154,'シフト記号表（勤務時間帯）'!$C$6:$U$35,19,FALSE))</f>
        <v/>
      </c>
      <c r="AT156" s="142" t="str">
        <f>IF(AT154="","",VLOOKUP(AT154,'シフト記号表（勤務時間帯）'!$C$6:$U$35,19,FALSE))</f>
        <v/>
      </c>
      <c r="AU156" s="140" t="str">
        <f>IF(AU154="","",VLOOKUP(AU154,'シフト記号表（勤務時間帯）'!$C$6:$U$35,19,FALSE))</f>
        <v/>
      </c>
      <c r="AV156" s="141" t="str">
        <f>IF(AV154="","",VLOOKUP(AV154,'シフト記号表（勤務時間帯）'!$C$6:$U$35,19,FALSE))</f>
        <v/>
      </c>
      <c r="AW156" s="141" t="str">
        <f>IF(AW154="","",VLOOKUP(AW154,'シフト記号表（勤務時間帯）'!$C$6:$U$35,19,FALSE))</f>
        <v/>
      </c>
      <c r="AX156" s="869">
        <f>IF($BB$3="４週",SUM(S156:AT156),IF($BB$3="暦月",SUM(S156:AW156),""))</f>
        <v>0</v>
      </c>
      <c r="AY156" s="870"/>
      <c r="AZ156" s="871">
        <f>IF($BB$3="４週",AX156/4,IF($BB$3="暦月",'地密通所（100名）'!AX156/('地密通所（100名）'!$BB$8/7),""))</f>
        <v>0</v>
      </c>
      <c r="BA156" s="872"/>
      <c r="BB156" s="914"/>
      <c r="BC156" s="833"/>
      <c r="BD156" s="833"/>
      <c r="BE156" s="833"/>
      <c r="BF156" s="834"/>
    </row>
    <row r="157" spans="2:58" ht="20.25" customHeight="1">
      <c r="B157" s="1036">
        <f>B154+1</f>
        <v>46</v>
      </c>
      <c r="C157" s="900"/>
      <c r="D157" s="901"/>
      <c r="E157" s="902"/>
      <c r="F157" s="143"/>
      <c r="G157" s="819"/>
      <c r="H157" s="822"/>
      <c r="I157" s="823"/>
      <c r="J157" s="823"/>
      <c r="K157" s="824"/>
      <c r="L157" s="826"/>
      <c r="M157" s="827"/>
      <c r="N157" s="827"/>
      <c r="O157" s="828"/>
      <c r="P157" s="835" t="s">
        <v>148</v>
      </c>
      <c r="Q157" s="836"/>
      <c r="R157" s="837"/>
      <c r="S157" s="211"/>
      <c r="T157" s="212"/>
      <c r="U157" s="212"/>
      <c r="V157" s="212"/>
      <c r="W157" s="212"/>
      <c r="X157" s="212"/>
      <c r="Y157" s="213"/>
      <c r="Z157" s="211"/>
      <c r="AA157" s="212"/>
      <c r="AB157" s="212"/>
      <c r="AC157" s="212"/>
      <c r="AD157" s="212"/>
      <c r="AE157" s="212"/>
      <c r="AF157" s="213"/>
      <c r="AG157" s="211"/>
      <c r="AH157" s="212"/>
      <c r="AI157" s="212"/>
      <c r="AJ157" s="212"/>
      <c r="AK157" s="212"/>
      <c r="AL157" s="212"/>
      <c r="AM157" s="213"/>
      <c r="AN157" s="211"/>
      <c r="AO157" s="212"/>
      <c r="AP157" s="212"/>
      <c r="AQ157" s="212"/>
      <c r="AR157" s="212"/>
      <c r="AS157" s="212"/>
      <c r="AT157" s="213"/>
      <c r="AU157" s="211"/>
      <c r="AV157" s="212"/>
      <c r="AW157" s="212"/>
      <c r="AX157" s="1039"/>
      <c r="AY157" s="1040"/>
      <c r="AZ157" s="1041"/>
      <c r="BA157" s="1042"/>
      <c r="BB157" s="854"/>
      <c r="BC157" s="827"/>
      <c r="BD157" s="827"/>
      <c r="BE157" s="827"/>
      <c r="BF157" s="828"/>
    </row>
    <row r="158" spans="2:58" ht="20.25" customHeight="1">
      <c r="B158" s="1036"/>
      <c r="C158" s="903"/>
      <c r="D158" s="904"/>
      <c r="E158" s="905"/>
      <c r="F158" s="135"/>
      <c r="G158" s="820"/>
      <c r="H158" s="825"/>
      <c r="I158" s="823"/>
      <c r="J158" s="823"/>
      <c r="K158" s="824"/>
      <c r="L158" s="829"/>
      <c r="M158" s="830"/>
      <c r="N158" s="830"/>
      <c r="O158" s="831"/>
      <c r="P158" s="859" t="s">
        <v>151</v>
      </c>
      <c r="Q158" s="860"/>
      <c r="R158" s="861"/>
      <c r="S158" s="136" t="str">
        <f>IF(S157="","",VLOOKUP(S157,'シフト記号表（勤務時間帯）'!$C$6:$K$35,9,FALSE))</f>
        <v/>
      </c>
      <c r="T158" s="137" t="str">
        <f>IF(T157="","",VLOOKUP(T157,'シフト記号表（勤務時間帯）'!$C$6:$K$35,9,FALSE))</f>
        <v/>
      </c>
      <c r="U158" s="137" t="str">
        <f>IF(U157="","",VLOOKUP(U157,'シフト記号表（勤務時間帯）'!$C$6:$K$35,9,FALSE))</f>
        <v/>
      </c>
      <c r="V158" s="137" t="str">
        <f>IF(V157="","",VLOOKUP(V157,'シフト記号表（勤務時間帯）'!$C$6:$K$35,9,FALSE))</f>
        <v/>
      </c>
      <c r="W158" s="137" t="str">
        <f>IF(W157="","",VLOOKUP(W157,'シフト記号表（勤務時間帯）'!$C$6:$K$35,9,FALSE))</f>
        <v/>
      </c>
      <c r="X158" s="137" t="str">
        <f>IF(X157="","",VLOOKUP(X157,'シフト記号表（勤務時間帯）'!$C$6:$K$35,9,FALSE))</f>
        <v/>
      </c>
      <c r="Y158" s="138" t="str">
        <f>IF(Y157="","",VLOOKUP(Y157,'シフト記号表（勤務時間帯）'!$C$6:$K$35,9,FALSE))</f>
        <v/>
      </c>
      <c r="Z158" s="136" t="str">
        <f>IF(Z157="","",VLOOKUP(Z157,'シフト記号表（勤務時間帯）'!$C$6:$K$35,9,FALSE))</f>
        <v/>
      </c>
      <c r="AA158" s="137" t="str">
        <f>IF(AA157="","",VLOOKUP(AA157,'シフト記号表（勤務時間帯）'!$C$6:$K$35,9,FALSE))</f>
        <v/>
      </c>
      <c r="AB158" s="137" t="str">
        <f>IF(AB157="","",VLOOKUP(AB157,'シフト記号表（勤務時間帯）'!$C$6:$K$35,9,FALSE))</f>
        <v/>
      </c>
      <c r="AC158" s="137" t="str">
        <f>IF(AC157="","",VLOOKUP(AC157,'シフト記号表（勤務時間帯）'!$C$6:$K$35,9,FALSE))</f>
        <v/>
      </c>
      <c r="AD158" s="137" t="str">
        <f>IF(AD157="","",VLOOKUP(AD157,'シフト記号表（勤務時間帯）'!$C$6:$K$35,9,FALSE))</f>
        <v/>
      </c>
      <c r="AE158" s="137" t="str">
        <f>IF(AE157="","",VLOOKUP(AE157,'シフト記号表（勤務時間帯）'!$C$6:$K$35,9,FALSE))</f>
        <v/>
      </c>
      <c r="AF158" s="138" t="str">
        <f>IF(AF157="","",VLOOKUP(AF157,'シフト記号表（勤務時間帯）'!$C$6:$K$35,9,FALSE))</f>
        <v/>
      </c>
      <c r="AG158" s="136" t="str">
        <f>IF(AG157="","",VLOOKUP(AG157,'シフト記号表（勤務時間帯）'!$C$6:$K$35,9,FALSE))</f>
        <v/>
      </c>
      <c r="AH158" s="137" t="str">
        <f>IF(AH157="","",VLOOKUP(AH157,'シフト記号表（勤務時間帯）'!$C$6:$K$35,9,FALSE))</f>
        <v/>
      </c>
      <c r="AI158" s="137" t="str">
        <f>IF(AI157="","",VLOOKUP(AI157,'シフト記号表（勤務時間帯）'!$C$6:$K$35,9,FALSE))</f>
        <v/>
      </c>
      <c r="AJ158" s="137" t="str">
        <f>IF(AJ157="","",VLOOKUP(AJ157,'シフト記号表（勤務時間帯）'!$C$6:$K$35,9,FALSE))</f>
        <v/>
      </c>
      <c r="AK158" s="137" t="str">
        <f>IF(AK157="","",VLOOKUP(AK157,'シフト記号表（勤務時間帯）'!$C$6:$K$35,9,FALSE))</f>
        <v/>
      </c>
      <c r="AL158" s="137" t="str">
        <f>IF(AL157="","",VLOOKUP(AL157,'シフト記号表（勤務時間帯）'!$C$6:$K$35,9,FALSE))</f>
        <v/>
      </c>
      <c r="AM158" s="138" t="str">
        <f>IF(AM157="","",VLOOKUP(AM157,'シフト記号表（勤務時間帯）'!$C$6:$K$35,9,FALSE))</f>
        <v/>
      </c>
      <c r="AN158" s="136" t="str">
        <f>IF(AN157="","",VLOOKUP(AN157,'シフト記号表（勤務時間帯）'!$C$6:$K$35,9,FALSE))</f>
        <v/>
      </c>
      <c r="AO158" s="137" t="str">
        <f>IF(AO157="","",VLOOKUP(AO157,'シフト記号表（勤務時間帯）'!$C$6:$K$35,9,FALSE))</f>
        <v/>
      </c>
      <c r="AP158" s="137" t="str">
        <f>IF(AP157="","",VLOOKUP(AP157,'シフト記号表（勤務時間帯）'!$C$6:$K$35,9,FALSE))</f>
        <v/>
      </c>
      <c r="AQ158" s="137" t="str">
        <f>IF(AQ157="","",VLOOKUP(AQ157,'シフト記号表（勤務時間帯）'!$C$6:$K$35,9,FALSE))</f>
        <v/>
      </c>
      <c r="AR158" s="137" t="str">
        <f>IF(AR157="","",VLOOKUP(AR157,'シフト記号表（勤務時間帯）'!$C$6:$K$35,9,FALSE))</f>
        <v/>
      </c>
      <c r="AS158" s="137" t="str">
        <f>IF(AS157="","",VLOOKUP(AS157,'シフト記号表（勤務時間帯）'!$C$6:$K$35,9,FALSE))</f>
        <v/>
      </c>
      <c r="AT158" s="138" t="str">
        <f>IF(AT157="","",VLOOKUP(AT157,'シフト記号表（勤務時間帯）'!$C$6:$K$35,9,FALSE))</f>
        <v/>
      </c>
      <c r="AU158" s="136" t="str">
        <f>IF(AU157="","",VLOOKUP(AU157,'シフト記号表（勤務時間帯）'!$C$6:$K$35,9,FALSE))</f>
        <v/>
      </c>
      <c r="AV158" s="137" t="str">
        <f>IF(AV157="","",VLOOKUP(AV157,'シフト記号表（勤務時間帯）'!$C$6:$K$35,9,FALSE))</f>
        <v/>
      </c>
      <c r="AW158" s="137" t="str">
        <f>IF(AW157="","",VLOOKUP(AW157,'シフト記号表（勤務時間帯）'!$C$6:$K$35,9,FALSE))</f>
        <v/>
      </c>
      <c r="AX158" s="862">
        <f>IF($BB$3="４週",SUM(S158:AT158),IF($BB$3="暦月",SUM(S158:AW158),""))</f>
        <v>0</v>
      </c>
      <c r="AY158" s="863"/>
      <c r="AZ158" s="864">
        <f>IF($BB$3="４週",AX158/4,IF($BB$3="暦月",'地密通所（100名）'!AX158/('地密通所（100名）'!$BB$8/7),""))</f>
        <v>0</v>
      </c>
      <c r="BA158" s="865"/>
      <c r="BB158" s="855"/>
      <c r="BC158" s="830"/>
      <c r="BD158" s="830"/>
      <c r="BE158" s="830"/>
      <c r="BF158" s="831"/>
    </row>
    <row r="159" spans="2:58" ht="20.25" customHeight="1">
      <c r="B159" s="1036"/>
      <c r="C159" s="906"/>
      <c r="D159" s="907"/>
      <c r="E159" s="908"/>
      <c r="F159" s="214">
        <f>C157</f>
        <v>0</v>
      </c>
      <c r="G159" s="821"/>
      <c r="H159" s="825"/>
      <c r="I159" s="823"/>
      <c r="J159" s="823"/>
      <c r="K159" s="824"/>
      <c r="L159" s="832"/>
      <c r="M159" s="833"/>
      <c r="N159" s="833"/>
      <c r="O159" s="834"/>
      <c r="P159" s="895" t="s">
        <v>152</v>
      </c>
      <c r="Q159" s="896"/>
      <c r="R159" s="897"/>
      <c r="S159" s="140" t="str">
        <f>IF(S157="","",VLOOKUP(S157,'シフト記号表（勤務時間帯）'!$C$6:$U$35,19,FALSE))</f>
        <v/>
      </c>
      <c r="T159" s="141" t="str">
        <f>IF(T157="","",VLOOKUP(T157,'シフト記号表（勤務時間帯）'!$C$6:$U$35,19,FALSE))</f>
        <v/>
      </c>
      <c r="U159" s="141" t="str">
        <f>IF(U157="","",VLOOKUP(U157,'シフト記号表（勤務時間帯）'!$C$6:$U$35,19,FALSE))</f>
        <v/>
      </c>
      <c r="V159" s="141" t="str">
        <f>IF(V157="","",VLOOKUP(V157,'シフト記号表（勤務時間帯）'!$C$6:$U$35,19,FALSE))</f>
        <v/>
      </c>
      <c r="W159" s="141" t="str">
        <f>IF(W157="","",VLOOKUP(W157,'シフト記号表（勤務時間帯）'!$C$6:$U$35,19,FALSE))</f>
        <v/>
      </c>
      <c r="X159" s="141" t="str">
        <f>IF(X157="","",VLOOKUP(X157,'シフト記号表（勤務時間帯）'!$C$6:$U$35,19,FALSE))</f>
        <v/>
      </c>
      <c r="Y159" s="142" t="str">
        <f>IF(Y157="","",VLOOKUP(Y157,'シフト記号表（勤務時間帯）'!$C$6:$U$35,19,FALSE))</f>
        <v/>
      </c>
      <c r="Z159" s="140" t="str">
        <f>IF(Z157="","",VLOOKUP(Z157,'シフト記号表（勤務時間帯）'!$C$6:$U$35,19,FALSE))</f>
        <v/>
      </c>
      <c r="AA159" s="141" t="str">
        <f>IF(AA157="","",VLOOKUP(AA157,'シフト記号表（勤務時間帯）'!$C$6:$U$35,19,FALSE))</f>
        <v/>
      </c>
      <c r="AB159" s="141" t="str">
        <f>IF(AB157="","",VLOOKUP(AB157,'シフト記号表（勤務時間帯）'!$C$6:$U$35,19,FALSE))</f>
        <v/>
      </c>
      <c r="AC159" s="141" t="str">
        <f>IF(AC157="","",VLOOKUP(AC157,'シフト記号表（勤務時間帯）'!$C$6:$U$35,19,FALSE))</f>
        <v/>
      </c>
      <c r="AD159" s="141" t="str">
        <f>IF(AD157="","",VLOOKUP(AD157,'シフト記号表（勤務時間帯）'!$C$6:$U$35,19,FALSE))</f>
        <v/>
      </c>
      <c r="AE159" s="141" t="str">
        <f>IF(AE157="","",VLOOKUP(AE157,'シフト記号表（勤務時間帯）'!$C$6:$U$35,19,FALSE))</f>
        <v/>
      </c>
      <c r="AF159" s="142" t="str">
        <f>IF(AF157="","",VLOOKUP(AF157,'シフト記号表（勤務時間帯）'!$C$6:$U$35,19,FALSE))</f>
        <v/>
      </c>
      <c r="AG159" s="140" t="str">
        <f>IF(AG157="","",VLOOKUP(AG157,'シフト記号表（勤務時間帯）'!$C$6:$U$35,19,FALSE))</f>
        <v/>
      </c>
      <c r="AH159" s="141" t="str">
        <f>IF(AH157="","",VLOOKUP(AH157,'シフト記号表（勤務時間帯）'!$C$6:$U$35,19,FALSE))</f>
        <v/>
      </c>
      <c r="AI159" s="141" t="str">
        <f>IF(AI157="","",VLOOKUP(AI157,'シフト記号表（勤務時間帯）'!$C$6:$U$35,19,FALSE))</f>
        <v/>
      </c>
      <c r="AJ159" s="141" t="str">
        <f>IF(AJ157="","",VLOOKUP(AJ157,'シフト記号表（勤務時間帯）'!$C$6:$U$35,19,FALSE))</f>
        <v/>
      </c>
      <c r="AK159" s="141" t="str">
        <f>IF(AK157="","",VLOOKUP(AK157,'シフト記号表（勤務時間帯）'!$C$6:$U$35,19,FALSE))</f>
        <v/>
      </c>
      <c r="AL159" s="141" t="str">
        <f>IF(AL157="","",VLOOKUP(AL157,'シフト記号表（勤務時間帯）'!$C$6:$U$35,19,FALSE))</f>
        <v/>
      </c>
      <c r="AM159" s="142" t="str">
        <f>IF(AM157="","",VLOOKUP(AM157,'シフト記号表（勤務時間帯）'!$C$6:$U$35,19,FALSE))</f>
        <v/>
      </c>
      <c r="AN159" s="140" t="str">
        <f>IF(AN157="","",VLOOKUP(AN157,'シフト記号表（勤務時間帯）'!$C$6:$U$35,19,FALSE))</f>
        <v/>
      </c>
      <c r="AO159" s="141" t="str">
        <f>IF(AO157="","",VLOOKUP(AO157,'シフト記号表（勤務時間帯）'!$C$6:$U$35,19,FALSE))</f>
        <v/>
      </c>
      <c r="AP159" s="141" t="str">
        <f>IF(AP157="","",VLOOKUP(AP157,'シフト記号表（勤務時間帯）'!$C$6:$U$35,19,FALSE))</f>
        <v/>
      </c>
      <c r="AQ159" s="141" t="str">
        <f>IF(AQ157="","",VLOOKUP(AQ157,'シフト記号表（勤務時間帯）'!$C$6:$U$35,19,FALSE))</f>
        <v/>
      </c>
      <c r="AR159" s="141" t="str">
        <f>IF(AR157="","",VLOOKUP(AR157,'シフト記号表（勤務時間帯）'!$C$6:$U$35,19,FALSE))</f>
        <v/>
      </c>
      <c r="AS159" s="141" t="str">
        <f>IF(AS157="","",VLOOKUP(AS157,'シフト記号表（勤務時間帯）'!$C$6:$U$35,19,FALSE))</f>
        <v/>
      </c>
      <c r="AT159" s="142" t="str">
        <f>IF(AT157="","",VLOOKUP(AT157,'シフト記号表（勤務時間帯）'!$C$6:$U$35,19,FALSE))</f>
        <v/>
      </c>
      <c r="AU159" s="140" t="str">
        <f>IF(AU157="","",VLOOKUP(AU157,'シフト記号表（勤務時間帯）'!$C$6:$U$35,19,FALSE))</f>
        <v/>
      </c>
      <c r="AV159" s="141" t="str">
        <f>IF(AV157="","",VLOOKUP(AV157,'シフト記号表（勤務時間帯）'!$C$6:$U$35,19,FALSE))</f>
        <v/>
      </c>
      <c r="AW159" s="141" t="str">
        <f>IF(AW157="","",VLOOKUP(AW157,'シフト記号表（勤務時間帯）'!$C$6:$U$35,19,FALSE))</f>
        <v/>
      </c>
      <c r="AX159" s="869">
        <f>IF($BB$3="４週",SUM(S159:AT159),IF($BB$3="暦月",SUM(S159:AW159),""))</f>
        <v>0</v>
      </c>
      <c r="AY159" s="870"/>
      <c r="AZ159" s="871">
        <f>IF($BB$3="４週",AX159/4,IF($BB$3="暦月",'地密通所（100名）'!AX159/('地密通所（100名）'!$BB$8/7),""))</f>
        <v>0</v>
      </c>
      <c r="BA159" s="872"/>
      <c r="BB159" s="914"/>
      <c r="BC159" s="833"/>
      <c r="BD159" s="833"/>
      <c r="BE159" s="833"/>
      <c r="BF159" s="834"/>
    </row>
    <row r="160" spans="2:58" ht="20.25" customHeight="1">
      <c r="B160" s="1036">
        <f>B157+1</f>
        <v>47</v>
      </c>
      <c r="C160" s="900"/>
      <c r="D160" s="901"/>
      <c r="E160" s="902"/>
      <c r="F160" s="143"/>
      <c r="G160" s="819"/>
      <c r="H160" s="822"/>
      <c r="I160" s="823"/>
      <c r="J160" s="823"/>
      <c r="K160" s="824"/>
      <c r="L160" s="826"/>
      <c r="M160" s="827"/>
      <c r="N160" s="827"/>
      <c r="O160" s="828"/>
      <c r="P160" s="835" t="s">
        <v>148</v>
      </c>
      <c r="Q160" s="836"/>
      <c r="R160" s="837"/>
      <c r="S160" s="211"/>
      <c r="T160" s="212"/>
      <c r="U160" s="212"/>
      <c r="V160" s="212"/>
      <c r="W160" s="212"/>
      <c r="X160" s="212"/>
      <c r="Y160" s="213"/>
      <c r="Z160" s="211"/>
      <c r="AA160" s="212"/>
      <c r="AB160" s="212"/>
      <c r="AC160" s="212"/>
      <c r="AD160" s="212"/>
      <c r="AE160" s="212"/>
      <c r="AF160" s="213"/>
      <c r="AG160" s="211"/>
      <c r="AH160" s="212"/>
      <c r="AI160" s="212"/>
      <c r="AJ160" s="212"/>
      <c r="AK160" s="212"/>
      <c r="AL160" s="212"/>
      <c r="AM160" s="213"/>
      <c r="AN160" s="211"/>
      <c r="AO160" s="212"/>
      <c r="AP160" s="212"/>
      <c r="AQ160" s="212"/>
      <c r="AR160" s="212"/>
      <c r="AS160" s="212"/>
      <c r="AT160" s="213"/>
      <c r="AU160" s="211"/>
      <c r="AV160" s="212"/>
      <c r="AW160" s="212"/>
      <c r="AX160" s="1039"/>
      <c r="AY160" s="1040"/>
      <c r="AZ160" s="1041"/>
      <c r="BA160" s="1042"/>
      <c r="BB160" s="854"/>
      <c r="BC160" s="827"/>
      <c r="BD160" s="827"/>
      <c r="BE160" s="827"/>
      <c r="BF160" s="828"/>
    </row>
    <row r="161" spans="2:58" ht="20.25" customHeight="1">
      <c r="B161" s="1036"/>
      <c r="C161" s="903"/>
      <c r="D161" s="904"/>
      <c r="E161" s="905"/>
      <c r="F161" s="135"/>
      <c r="G161" s="820"/>
      <c r="H161" s="825"/>
      <c r="I161" s="823"/>
      <c r="J161" s="823"/>
      <c r="K161" s="824"/>
      <c r="L161" s="829"/>
      <c r="M161" s="830"/>
      <c r="N161" s="830"/>
      <c r="O161" s="831"/>
      <c r="P161" s="859" t="s">
        <v>151</v>
      </c>
      <c r="Q161" s="860"/>
      <c r="R161" s="861"/>
      <c r="S161" s="136" t="str">
        <f>IF(S160="","",VLOOKUP(S160,'シフト記号表（勤務時間帯）'!$C$6:$K$35,9,FALSE))</f>
        <v/>
      </c>
      <c r="T161" s="137" t="str">
        <f>IF(T160="","",VLOOKUP(T160,'シフト記号表（勤務時間帯）'!$C$6:$K$35,9,FALSE))</f>
        <v/>
      </c>
      <c r="U161" s="137" t="str">
        <f>IF(U160="","",VLOOKUP(U160,'シフト記号表（勤務時間帯）'!$C$6:$K$35,9,FALSE))</f>
        <v/>
      </c>
      <c r="V161" s="137" t="str">
        <f>IF(V160="","",VLOOKUP(V160,'シフト記号表（勤務時間帯）'!$C$6:$K$35,9,FALSE))</f>
        <v/>
      </c>
      <c r="W161" s="137" t="str">
        <f>IF(W160="","",VLOOKUP(W160,'シフト記号表（勤務時間帯）'!$C$6:$K$35,9,FALSE))</f>
        <v/>
      </c>
      <c r="X161" s="137" t="str">
        <f>IF(X160="","",VLOOKUP(X160,'シフト記号表（勤務時間帯）'!$C$6:$K$35,9,FALSE))</f>
        <v/>
      </c>
      <c r="Y161" s="138" t="str">
        <f>IF(Y160="","",VLOOKUP(Y160,'シフト記号表（勤務時間帯）'!$C$6:$K$35,9,FALSE))</f>
        <v/>
      </c>
      <c r="Z161" s="136" t="str">
        <f>IF(Z160="","",VLOOKUP(Z160,'シフト記号表（勤務時間帯）'!$C$6:$K$35,9,FALSE))</f>
        <v/>
      </c>
      <c r="AA161" s="137" t="str">
        <f>IF(AA160="","",VLOOKUP(AA160,'シフト記号表（勤務時間帯）'!$C$6:$K$35,9,FALSE))</f>
        <v/>
      </c>
      <c r="AB161" s="137" t="str">
        <f>IF(AB160="","",VLOOKUP(AB160,'シフト記号表（勤務時間帯）'!$C$6:$K$35,9,FALSE))</f>
        <v/>
      </c>
      <c r="AC161" s="137" t="str">
        <f>IF(AC160="","",VLOOKUP(AC160,'シフト記号表（勤務時間帯）'!$C$6:$K$35,9,FALSE))</f>
        <v/>
      </c>
      <c r="AD161" s="137" t="str">
        <f>IF(AD160="","",VLOOKUP(AD160,'シフト記号表（勤務時間帯）'!$C$6:$K$35,9,FALSE))</f>
        <v/>
      </c>
      <c r="AE161" s="137" t="str">
        <f>IF(AE160="","",VLOOKUP(AE160,'シフト記号表（勤務時間帯）'!$C$6:$K$35,9,FALSE))</f>
        <v/>
      </c>
      <c r="AF161" s="138" t="str">
        <f>IF(AF160="","",VLOOKUP(AF160,'シフト記号表（勤務時間帯）'!$C$6:$K$35,9,FALSE))</f>
        <v/>
      </c>
      <c r="AG161" s="136" t="str">
        <f>IF(AG160="","",VLOOKUP(AG160,'シフト記号表（勤務時間帯）'!$C$6:$K$35,9,FALSE))</f>
        <v/>
      </c>
      <c r="AH161" s="137" t="str">
        <f>IF(AH160="","",VLOOKUP(AH160,'シフト記号表（勤務時間帯）'!$C$6:$K$35,9,FALSE))</f>
        <v/>
      </c>
      <c r="AI161" s="137" t="str">
        <f>IF(AI160="","",VLOOKUP(AI160,'シフト記号表（勤務時間帯）'!$C$6:$K$35,9,FALSE))</f>
        <v/>
      </c>
      <c r="AJ161" s="137" t="str">
        <f>IF(AJ160="","",VLOOKUP(AJ160,'シフト記号表（勤務時間帯）'!$C$6:$K$35,9,FALSE))</f>
        <v/>
      </c>
      <c r="AK161" s="137" t="str">
        <f>IF(AK160="","",VLOOKUP(AK160,'シフト記号表（勤務時間帯）'!$C$6:$K$35,9,FALSE))</f>
        <v/>
      </c>
      <c r="AL161" s="137" t="str">
        <f>IF(AL160="","",VLOOKUP(AL160,'シフト記号表（勤務時間帯）'!$C$6:$K$35,9,FALSE))</f>
        <v/>
      </c>
      <c r="AM161" s="138" t="str">
        <f>IF(AM160="","",VLOOKUP(AM160,'シフト記号表（勤務時間帯）'!$C$6:$K$35,9,FALSE))</f>
        <v/>
      </c>
      <c r="AN161" s="136" t="str">
        <f>IF(AN160="","",VLOOKUP(AN160,'シフト記号表（勤務時間帯）'!$C$6:$K$35,9,FALSE))</f>
        <v/>
      </c>
      <c r="AO161" s="137" t="str">
        <f>IF(AO160="","",VLOOKUP(AO160,'シフト記号表（勤務時間帯）'!$C$6:$K$35,9,FALSE))</f>
        <v/>
      </c>
      <c r="AP161" s="137" t="str">
        <f>IF(AP160="","",VLOOKUP(AP160,'シフト記号表（勤務時間帯）'!$C$6:$K$35,9,FALSE))</f>
        <v/>
      </c>
      <c r="AQ161" s="137" t="str">
        <f>IF(AQ160="","",VLOOKUP(AQ160,'シフト記号表（勤務時間帯）'!$C$6:$K$35,9,FALSE))</f>
        <v/>
      </c>
      <c r="AR161" s="137" t="str">
        <f>IF(AR160="","",VLOOKUP(AR160,'シフト記号表（勤務時間帯）'!$C$6:$K$35,9,FALSE))</f>
        <v/>
      </c>
      <c r="AS161" s="137" t="str">
        <f>IF(AS160="","",VLOOKUP(AS160,'シフト記号表（勤務時間帯）'!$C$6:$K$35,9,FALSE))</f>
        <v/>
      </c>
      <c r="AT161" s="138" t="str">
        <f>IF(AT160="","",VLOOKUP(AT160,'シフト記号表（勤務時間帯）'!$C$6:$K$35,9,FALSE))</f>
        <v/>
      </c>
      <c r="AU161" s="136" t="str">
        <f>IF(AU160="","",VLOOKUP(AU160,'シフト記号表（勤務時間帯）'!$C$6:$K$35,9,FALSE))</f>
        <v/>
      </c>
      <c r="AV161" s="137" t="str">
        <f>IF(AV160="","",VLOOKUP(AV160,'シフト記号表（勤務時間帯）'!$C$6:$K$35,9,FALSE))</f>
        <v/>
      </c>
      <c r="AW161" s="137" t="str">
        <f>IF(AW160="","",VLOOKUP(AW160,'シフト記号表（勤務時間帯）'!$C$6:$K$35,9,FALSE))</f>
        <v/>
      </c>
      <c r="AX161" s="862">
        <f>IF($BB$3="４週",SUM(S161:AT161),IF($BB$3="暦月",SUM(S161:AW161),""))</f>
        <v>0</v>
      </c>
      <c r="AY161" s="863"/>
      <c r="AZ161" s="864">
        <f>IF($BB$3="４週",AX161/4,IF($BB$3="暦月",'地密通所（100名）'!AX161/('地密通所（100名）'!$BB$8/7),""))</f>
        <v>0</v>
      </c>
      <c r="BA161" s="865"/>
      <c r="BB161" s="855"/>
      <c r="BC161" s="830"/>
      <c r="BD161" s="830"/>
      <c r="BE161" s="830"/>
      <c r="BF161" s="831"/>
    </row>
    <row r="162" spans="2:58" ht="20.25" customHeight="1">
      <c r="B162" s="1036"/>
      <c r="C162" s="906"/>
      <c r="D162" s="907"/>
      <c r="E162" s="908"/>
      <c r="F162" s="214">
        <f>C160</f>
        <v>0</v>
      </c>
      <c r="G162" s="821"/>
      <c r="H162" s="825"/>
      <c r="I162" s="823"/>
      <c r="J162" s="823"/>
      <c r="K162" s="824"/>
      <c r="L162" s="832"/>
      <c r="M162" s="833"/>
      <c r="N162" s="833"/>
      <c r="O162" s="834"/>
      <c r="P162" s="895" t="s">
        <v>152</v>
      </c>
      <c r="Q162" s="896"/>
      <c r="R162" s="897"/>
      <c r="S162" s="140" t="str">
        <f>IF(S160="","",VLOOKUP(S160,'シフト記号表（勤務時間帯）'!$C$6:$U$35,19,FALSE))</f>
        <v/>
      </c>
      <c r="T162" s="141" t="str">
        <f>IF(T160="","",VLOOKUP(T160,'シフト記号表（勤務時間帯）'!$C$6:$U$35,19,FALSE))</f>
        <v/>
      </c>
      <c r="U162" s="141" t="str">
        <f>IF(U160="","",VLOOKUP(U160,'シフト記号表（勤務時間帯）'!$C$6:$U$35,19,FALSE))</f>
        <v/>
      </c>
      <c r="V162" s="141" t="str">
        <f>IF(V160="","",VLOOKUP(V160,'シフト記号表（勤務時間帯）'!$C$6:$U$35,19,FALSE))</f>
        <v/>
      </c>
      <c r="W162" s="141" t="str">
        <f>IF(W160="","",VLOOKUP(W160,'シフト記号表（勤務時間帯）'!$C$6:$U$35,19,FALSE))</f>
        <v/>
      </c>
      <c r="X162" s="141" t="str">
        <f>IF(X160="","",VLOOKUP(X160,'シフト記号表（勤務時間帯）'!$C$6:$U$35,19,FALSE))</f>
        <v/>
      </c>
      <c r="Y162" s="142" t="str">
        <f>IF(Y160="","",VLOOKUP(Y160,'シフト記号表（勤務時間帯）'!$C$6:$U$35,19,FALSE))</f>
        <v/>
      </c>
      <c r="Z162" s="140" t="str">
        <f>IF(Z160="","",VLOOKUP(Z160,'シフト記号表（勤務時間帯）'!$C$6:$U$35,19,FALSE))</f>
        <v/>
      </c>
      <c r="AA162" s="141" t="str">
        <f>IF(AA160="","",VLOOKUP(AA160,'シフト記号表（勤務時間帯）'!$C$6:$U$35,19,FALSE))</f>
        <v/>
      </c>
      <c r="AB162" s="141" t="str">
        <f>IF(AB160="","",VLOOKUP(AB160,'シフト記号表（勤務時間帯）'!$C$6:$U$35,19,FALSE))</f>
        <v/>
      </c>
      <c r="AC162" s="141" t="str">
        <f>IF(AC160="","",VLOOKUP(AC160,'シフト記号表（勤務時間帯）'!$C$6:$U$35,19,FALSE))</f>
        <v/>
      </c>
      <c r="AD162" s="141" t="str">
        <f>IF(AD160="","",VLOOKUP(AD160,'シフト記号表（勤務時間帯）'!$C$6:$U$35,19,FALSE))</f>
        <v/>
      </c>
      <c r="AE162" s="141" t="str">
        <f>IF(AE160="","",VLOOKUP(AE160,'シフト記号表（勤務時間帯）'!$C$6:$U$35,19,FALSE))</f>
        <v/>
      </c>
      <c r="AF162" s="142" t="str">
        <f>IF(AF160="","",VLOOKUP(AF160,'シフト記号表（勤務時間帯）'!$C$6:$U$35,19,FALSE))</f>
        <v/>
      </c>
      <c r="AG162" s="140" t="str">
        <f>IF(AG160="","",VLOOKUP(AG160,'シフト記号表（勤務時間帯）'!$C$6:$U$35,19,FALSE))</f>
        <v/>
      </c>
      <c r="AH162" s="141" t="str">
        <f>IF(AH160="","",VLOOKUP(AH160,'シフト記号表（勤務時間帯）'!$C$6:$U$35,19,FALSE))</f>
        <v/>
      </c>
      <c r="AI162" s="141" t="str">
        <f>IF(AI160="","",VLOOKUP(AI160,'シフト記号表（勤務時間帯）'!$C$6:$U$35,19,FALSE))</f>
        <v/>
      </c>
      <c r="AJ162" s="141" t="str">
        <f>IF(AJ160="","",VLOOKUP(AJ160,'シフト記号表（勤務時間帯）'!$C$6:$U$35,19,FALSE))</f>
        <v/>
      </c>
      <c r="AK162" s="141" t="str">
        <f>IF(AK160="","",VLOOKUP(AK160,'シフト記号表（勤務時間帯）'!$C$6:$U$35,19,FALSE))</f>
        <v/>
      </c>
      <c r="AL162" s="141" t="str">
        <f>IF(AL160="","",VLOOKUP(AL160,'シフト記号表（勤務時間帯）'!$C$6:$U$35,19,FALSE))</f>
        <v/>
      </c>
      <c r="AM162" s="142" t="str">
        <f>IF(AM160="","",VLOOKUP(AM160,'シフト記号表（勤務時間帯）'!$C$6:$U$35,19,FALSE))</f>
        <v/>
      </c>
      <c r="AN162" s="140" t="str">
        <f>IF(AN160="","",VLOOKUP(AN160,'シフト記号表（勤務時間帯）'!$C$6:$U$35,19,FALSE))</f>
        <v/>
      </c>
      <c r="AO162" s="141" t="str">
        <f>IF(AO160="","",VLOOKUP(AO160,'シフト記号表（勤務時間帯）'!$C$6:$U$35,19,FALSE))</f>
        <v/>
      </c>
      <c r="AP162" s="141" t="str">
        <f>IF(AP160="","",VLOOKUP(AP160,'シフト記号表（勤務時間帯）'!$C$6:$U$35,19,FALSE))</f>
        <v/>
      </c>
      <c r="AQ162" s="141" t="str">
        <f>IF(AQ160="","",VLOOKUP(AQ160,'シフト記号表（勤務時間帯）'!$C$6:$U$35,19,FALSE))</f>
        <v/>
      </c>
      <c r="AR162" s="141" t="str">
        <f>IF(AR160="","",VLOOKUP(AR160,'シフト記号表（勤務時間帯）'!$C$6:$U$35,19,FALSE))</f>
        <v/>
      </c>
      <c r="AS162" s="141" t="str">
        <f>IF(AS160="","",VLOOKUP(AS160,'シフト記号表（勤務時間帯）'!$C$6:$U$35,19,FALSE))</f>
        <v/>
      </c>
      <c r="AT162" s="142" t="str">
        <f>IF(AT160="","",VLOOKUP(AT160,'シフト記号表（勤務時間帯）'!$C$6:$U$35,19,FALSE))</f>
        <v/>
      </c>
      <c r="AU162" s="140" t="str">
        <f>IF(AU160="","",VLOOKUP(AU160,'シフト記号表（勤務時間帯）'!$C$6:$U$35,19,FALSE))</f>
        <v/>
      </c>
      <c r="AV162" s="141" t="str">
        <f>IF(AV160="","",VLOOKUP(AV160,'シフト記号表（勤務時間帯）'!$C$6:$U$35,19,FALSE))</f>
        <v/>
      </c>
      <c r="AW162" s="141" t="str">
        <f>IF(AW160="","",VLOOKUP(AW160,'シフト記号表（勤務時間帯）'!$C$6:$U$35,19,FALSE))</f>
        <v/>
      </c>
      <c r="AX162" s="869">
        <f>IF($BB$3="４週",SUM(S162:AT162),IF($BB$3="暦月",SUM(S162:AW162),""))</f>
        <v>0</v>
      </c>
      <c r="AY162" s="870"/>
      <c r="AZ162" s="871">
        <f>IF($BB$3="４週",AX162/4,IF($BB$3="暦月",'地密通所（100名）'!AX162/('地密通所（100名）'!$BB$8/7),""))</f>
        <v>0</v>
      </c>
      <c r="BA162" s="872"/>
      <c r="BB162" s="914"/>
      <c r="BC162" s="833"/>
      <c r="BD162" s="833"/>
      <c r="BE162" s="833"/>
      <c r="BF162" s="834"/>
    </row>
    <row r="163" spans="2:58" ht="20.25" customHeight="1">
      <c r="B163" s="1036">
        <f>B160+1</f>
        <v>48</v>
      </c>
      <c r="C163" s="900"/>
      <c r="D163" s="901"/>
      <c r="E163" s="902"/>
      <c r="F163" s="143"/>
      <c r="G163" s="819"/>
      <c r="H163" s="822"/>
      <c r="I163" s="823"/>
      <c r="J163" s="823"/>
      <c r="K163" s="824"/>
      <c r="L163" s="826"/>
      <c r="M163" s="827"/>
      <c r="N163" s="827"/>
      <c r="O163" s="828"/>
      <c r="P163" s="835" t="s">
        <v>148</v>
      </c>
      <c r="Q163" s="836"/>
      <c r="R163" s="837"/>
      <c r="S163" s="211"/>
      <c r="T163" s="212"/>
      <c r="U163" s="212"/>
      <c r="V163" s="212"/>
      <c r="W163" s="212"/>
      <c r="X163" s="212"/>
      <c r="Y163" s="213"/>
      <c r="Z163" s="211"/>
      <c r="AA163" s="212"/>
      <c r="AB163" s="212"/>
      <c r="AC163" s="212"/>
      <c r="AD163" s="212"/>
      <c r="AE163" s="212"/>
      <c r="AF163" s="213"/>
      <c r="AG163" s="211"/>
      <c r="AH163" s="212"/>
      <c r="AI163" s="212"/>
      <c r="AJ163" s="212"/>
      <c r="AK163" s="212"/>
      <c r="AL163" s="212"/>
      <c r="AM163" s="213"/>
      <c r="AN163" s="211"/>
      <c r="AO163" s="212"/>
      <c r="AP163" s="212"/>
      <c r="AQ163" s="212"/>
      <c r="AR163" s="212"/>
      <c r="AS163" s="212"/>
      <c r="AT163" s="213"/>
      <c r="AU163" s="211"/>
      <c r="AV163" s="212"/>
      <c r="AW163" s="212"/>
      <c r="AX163" s="1039"/>
      <c r="AY163" s="1040"/>
      <c r="AZ163" s="1041"/>
      <c r="BA163" s="1042"/>
      <c r="BB163" s="854"/>
      <c r="BC163" s="827"/>
      <c r="BD163" s="827"/>
      <c r="BE163" s="827"/>
      <c r="BF163" s="828"/>
    </row>
    <row r="164" spans="2:58" ht="20.25" customHeight="1">
      <c r="B164" s="1036"/>
      <c r="C164" s="903"/>
      <c r="D164" s="904"/>
      <c r="E164" s="905"/>
      <c r="F164" s="135"/>
      <c r="G164" s="820"/>
      <c r="H164" s="825"/>
      <c r="I164" s="823"/>
      <c r="J164" s="823"/>
      <c r="K164" s="824"/>
      <c r="L164" s="829"/>
      <c r="M164" s="830"/>
      <c r="N164" s="830"/>
      <c r="O164" s="831"/>
      <c r="P164" s="859" t="s">
        <v>151</v>
      </c>
      <c r="Q164" s="860"/>
      <c r="R164" s="861"/>
      <c r="S164" s="136" t="str">
        <f>IF(S163="","",VLOOKUP(S163,'シフト記号表（勤務時間帯）'!$C$6:$K$35,9,FALSE))</f>
        <v/>
      </c>
      <c r="T164" s="137" t="str">
        <f>IF(T163="","",VLOOKUP(T163,'シフト記号表（勤務時間帯）'!$C$6:$K$35,9,FALSE))</f>
        <v/>
      </c>
      <c r="U164" s="137" t="str">
        <f>IF(U163="","",VLOOKUP(U163,'シフト記号表（勤務時間帯）'!$C$6:$K$35,9,FALSE))</f>
        <v/>
      </c>
      <c r="V164" s="137" t="str">
        <f>IF(V163="","",VLOOKUP(V163,'シフト記号表（勤務時間帯）'!$C$6:$K$35,9,FALSE))</f>
        <v/>
      </c>
      <c r="W164" s="137" t="str">
        <f>IF(W163="","",VLOOKUP(W163,'シフト記号表（勤務時間帯）'!$C$6:$K$35,9,FALSE))</f>
        <v/>
      </c>
      <c r="X164" s="137" t="str">
        <f>IF(X163="","",VLOOKUP(X163,'シフト記号表（勤務時間帯）'!$C$6:$K$35,9,FALSE))</f>
        <v/>
      </c>
      <c r="Y164" s="138" t="str">
        <f>IF(Y163="","",VLOOKUP(Y163,'シフト記号表（勤務時間帯）'!$C$6:$K$35,9,FALSE))</f>
        <v/>
      </c>
      <c r="Z164" s="136" t="str">
        <f>IF(Z163="","",VLOOKUP(Z163,'シフト記号表（勤務時間帯）'!$C$6:$K$35,9,FALSE))</f>
        <v/>
      </c>
      <c r="AA164" s="137" t="str">
        <f>IF(AA163="","",VLOOKUP(AA163,'シフト記号表（勤務時間帯）'!$C$6:$K$35,9,FALSE))</f>
        <v/>
      </c>
      <c r="AB164" s="137" t="str">
        <f>IF(AB163="","",VLOOKUP(AB163,'シフト記号表（勤務時間帯）'!$C$6:$K$35,9,FALSE))</f>
        <v/>
      </c>
      <c r="AC164" s="137" t="str">
        <f>IF(AC163="","",VLOOKUP(AC163,'シフト記号表（勤務時間帯）'!$C$6:$K$35,9,FALSE))</f>
        <v/>
      </c>
      <c r="AD164" s="137" t="str">
        <f>IF(AD163="","",VLOOKUP(AD163,'シフト記号表（勤務時間帯）'!$C$6:$K$35,9,FALSE))</f>
        <v/>
      </c>
      <c r="AE164" s="137" t="str">
        <f>IF(AE163="","",VLOOKUP(AE163,'シフト記号表（勤務時間帯）'!$C$6:$K$35,9,FALSE))</f>
        <v/>
      </c>
      <c r="AF164" s="138" t="str">
        <f>IF(AF163="","",VLOOKUP(AF163,'シフト記号表（勤務時間帯）'!$C$6:$K$35,9,FALSE))</f>
        <v/>
      </c>
      <c r="AG164" s="136" t="str">
        <f>IF(AG163="","",VLOOKUP(AG163,'シフト記号表（勤務時間帯）'!$C$6:$K$35,9,FALSE))</f>
        <v/>
      </c>
      <c r="AH164" s="137" t="str">
        <f>IF(AH163="","",VLOOKUP(AH163,'シフト記号表（勤務時間帯）'!$C$6:$K$35,9,FALSE))</f>
        <v/>
      </c>
      <c r="AI164" s="137" t="str">
        <f>IF(AI163="","",VLOOKUP(AI163,'シフト記号表（勤務時間帯）'!$C$6:$K$35,9,FALSE))</f>
        <v/>
      </c>
      <c r="AJ164" s="137" t="str">
        <f>IF(AJ163="","",VLOOKUP(AJ163,'シフト記号表（勤務時間帯）'!$C$6:$K$35,9,FALSE))</f>
        <v/>
      </c>
      <c r="AK164" s="137" t="str">
        <f>IF(AK163="","",VLOOKUP(AK163,'シフト記号表（勤務時間帯）'!$C$6:$K$35,9,FALSE))</f>
        <v/>
      </c>
      <c r="AL164" s="137" t="str">
        <f>IF(AL163="","",VLOOKUP(AL163,'シフト記号表（勤務時間帯）'!$C$6:$K$35,9,FALSE))</f>
        <v/>
      </c>
      <c r="AM164" s="138" t="str">
        <f>IF(AM163="","",VLOOKUP(AM163,'シフト記号表（勤務時間帯）'!$C$6:$K$35,9,FALSE))</f>
        <v/>
      </c>
      <c r="AN164" s="136" t="str">
        <f>IF(AN163="","",VLOOKUP(AN163,'シフト記号表（勤務時間帯）'!$C$6:$K$35,9,FALSE))</f>
        <v/>
      </c>
      <c r="AO164" s="137" t="str">
        <f>IF(AO163="","",VLOOKUP(AO163,'シフト記号表（勤務時間帯）'!$C$6:$K$35,9,FALSE))</f>
        <v/>
      </c>
      <c r="AP164" s="137" t="str">
        <f>IF(AP163="","",VLOOKUP(AP163,'シフト記号表（勤務時間帯）'!$C$6:$K$35,9,FALSE))</f>
        <v/>
      </c>
      <c r="AQ164" s="137" t="str">
        <f>IF(AQ163="","",VLOOKUP(AQ163,'シフト記号表（勤務時間帯）'!$C$6:$K$35,9,FALSE))</f>
        <v/>
      </c>
      <c r="AR164" s="137" t="str">
        <f>IF(AR163="","",VLOOKUP(AR163,'シフト記号表（勤務時間帯）'!$C$6:$K$35,9,FALSE))</f>
        <v/>
      </c>
      <c r="AS164" s="137" t="str">
        <f>IF(AS163="","",VLOOKUP(AS163,'シフト記号表（勤務時間帯）'!$C$6:$K$35,9,FALSE))</f>
        <v/>
      </c>
      <c r="AT164" s="138" t="str">
        <f>IF(AT163="","",VLOOKUP(AT163,'シフト記号表（勤務時間帯）'!$C$6:$K$35,9,FALSE))</f>
        <v/>
      </c>
      <c r="AU164" s="136" t="str">
        <f>IF(AU163="","",VLOOKUP(AU163,'シフト記号表（勤務時間帯）'!$C$6:$K$35,9,FALSE))</f>
        <v/>
      </c>
      <c r="AV164" s="137" t="str">
        <f>IF(AV163="","",VLOOKUP(AV163,'シフト記号表（勤務時間帯）'!$C$6:$K$35,9,FALSE))</f>
        <v/>
      </c>
      <c r="AW164" s="137" t="str">
        <f>IF(AW163="","",VLOOKUP(AW163,'シフト記号表（勤務時間帯）'!$C$6:$K$35,9,FALSE))</f>
        <v/>
      </c>
      <c r="AX164" s="862">
        <f>IF($BB$3="４週",SUM(S164:AT164),IF($BB$3="暦月",SUM(S164:AW164),""))</f>
        <v>0</v>
      </c>
      <c r="AY164" s="863"/>
      <c r="AZ164" s="864">
        <f>IF($BB$3="４週",AX164/4,IF($BB$3="暦月",'地密通所（100名）'!AX164/('地密通所（100名）'!$BB$8/7),""))</f>
        <v>0</v>
      </c>
      <c r="BA164" s="865"/>
      <c r="BB164" s="855"/>
      <c r="BC164" s="830"/>
      <c r="BD164" s="830"/>
      <c r="BE164" s="830"/>
      <c r="BF164" s="831"/>
    </row>
    <row r="165" spans="2:58" ht="20.25" customHeight="1">
      <c r="B165" s="1036"/>
      <c r="C165" s="906"/>
      <c r="D165" s="907"/>
      <c r="E165" s="908"/>
      <c r="F165" s="214">
        <f>C163</f>
        <v>0</v>
      </c>
      <c r="G165" s="821"/>
      <c r="H165" s="825"/>
      <c r="I165" s="823"/>
      <c r="J165" s="823"/>
      <c r="K165" s="824"/>
      <c r="L165" s="832"/>
      <c r="M165" s="833"/>
      <c r="N165" s="833"/>
      <c r="O165" s="834"/>
      <c r="P165" s="895" t="s">
        <v>152</v>
      </c>
      <c r="Q165" s="896"/>
      <c r="R165" s="897"/>
      <c r="S165" s="140" t="str">
        <f>IF(S163="","",VLOOKUP(S163,'シフト記号表（勤務時間帯）'!$C$6:$U$35,19,FALSE))</f>
        <v/>
      </c>
      <c r="T165" s="141" t="str">
        <f>IF(T163="","",VLOOKUP(T163,'シフト記号表（勤務時間帯）'!$C$6:$U$35,19,FALSE))</f>
        <v/>
      </c>
      <c r="U165" s="141" t="str">
        <f>IF(U163="","",VLOOKUP(U163,'シフト記号表（勤務時間帯）'!$C$6:$U$35,19,FALSE))</f>
        <v/>
      </c>
      <c r="V165" s="141" t="str">
        <f>IF(V163="","",VLOOKUP(V163,'シフト記号表（勤務時間帯）'!$C$6:$U$35,19,FALSE))</f>
        <v/>
      </c>
      <c r="W165" s="141" t="str">
        <f>IF(W163="","",VLOOKUP(W163,'シフト記号表（勤務時間帯）'!$C$6:$U$35,19,FALSE))</f>
        <v/>
      </c>
      <c r="X165" s="141" t="str">
        <f>IF(X163="","",VLOOKUP(X163,'シフト記号表（勤務時間帯）'!$C$6:$U$35,19,FALSE))</f>
        <v/>
      </c>
      <c r="Y165" s="142" t="str">
        <f>IF(Y163="","",VLOOKUP(Y163,'シフト記号表（勤務時間帯）'!$C$6:$U$35,19,FALSE))</f>
        <v/>
      </c>
      <c r="Z165" s="140" t="str">
        <f>IF(Z163="","",VLOOKUP(Z163,'シフト記号表（勤務時間帯）'!$C$6:$U$35,19,FALSE))</f>
        <v/>
      </c>
      <c r="AA165" s="141" t="str">
        <f>IF(AA163="","",VLOOKUP(AA163,'シフト記号表（勤務時間帯）'!$C$6:$U$35,19,FALSE))</f>
        <v/>
      </c>
      <c r="AB165" s="141" t="str">
        <f>IF(AB163="","",VLOOKUP(AB163,'シフト記号表（勤務時間帯）'!$C$6:$U$35,19,FALSE))</f>
        <v/>
      </c>
      <c r="AC165" s="141" t="str">
        <f>IF(AC163="","",VLOOKUP(AC163,'シフト記号表（勤務時間帯）'!$C$6:$U$35,19,FALSE))</f>
        <v/>
      </c>
      <c r="AD165" s="141" t="str">
        <f>IF(AD163="","",VLOOKUP(AD163,'シフト記号表（勤務時間帯）'!$C$6:$U$35,19,FALSE))</f>
        <v/>
      </c>
      <c r="AE165" s="141" t="str">
        <f>IF(AE163="","",VLOOKUP(AE163,'シフト記号表（勤務時間帯）'!$C$6:$U$35,19,FALSE))</f>
        <v/>
      </c>
      <c r="AF165" s="142" t="str">
        <f>IF(AF163="","",VLOOKUP(AF163,'シフト記号表（勤務時間帯）'!$C$6:$U$35,19,FALSE))</f>
        <v/>
      </c>
      <c r="AG165" s="140" t="str">
        <f>IF(AG163="","",VLOOKUP(AG163,'シフト記号表（勤務時間帯）'!$C$6:$U$35,19,FALSE))</f>
        <v/>
      </c>
      <c r="AH165" s="141" t="str">
        <f>IF(AH163="","",VLOOKUP(AH163,'シフト記号表（勤務時間帯）'!$C$6:$U$35,19,FALSE))</f>
        <v/>
      </c>
      <c r="AI165" s="141" t="str">
        <f>IF(AI163="","",VLOOKUP(AI163,'シフト記号表（勤務時間帯）'!$C$6:$U$35,19,FALSE))</f>
        <v/>
      </c>
      <c r="AJ165" s="141" t="str">
        <f>IF(AJ163="","",VLOOKUP(AJ163,'シフト記号表（勤務時間帯）'!$C$6:$U$35,19,FALSE))</f>
        <v/>
      </c>
      <c r="AK165" s="141" t="str">
        <f>IF(AK163="","",VLOOKUP(AK163,'シフト記号表（勤務時間帯）'!$C$6:$U$35,19,FALSE))</f>
        <v/>
      </c>
      <c r="AL165" s="141" t="str">
        <f>IF(AL163="","",VLOOKUP(AL163,'シフト記号表（勤務時間帯）'!$C$6:$U$35,19,FALSE))</f>
        <v/>
      </c>
      <c r="AM165" s="142" t="str">
        <f>IF(AM163="","",VLOOKUP(AM163,'シフト記号表（勤務時間帯）'!$C$6:$U$35,19,FALSE))</f>
        <v/>
      </c>
      <c r="AN165" s="140" t="str">
        <f>IF(AN163="","",VLOOKUP(AN163,'シフト記号表（勤務時間帯）'!$C$6:$U$35,19,FALSE))</f>
        <v/>
      </c>
      <c r="AO165" s="141" t="str">
        <f>IF(AO163="","",VLOOKUP(AO163,'シフト記号表（勤務時間帯）'!$C$6:$U$35,19,FALSE))</f>
        <v/>
      </c>
      <c r="AP165" s="141" t="str">
        <f>IF(AP163="","",VLOOKUP(AP163,'シフト記号表（勤務時間帯）'!$C$6:$U$35,19,FALSE))</f>
        <v/>
      </c>
      <c r="AQ165" s="141" t="str">
        <f>IF(AQ163="","",VLOOKUP(AQ163,'シフト記号表（勤務時間帯）'!$C$6:$U$35,19,FALSE))</f>
        <v/>
      </c>
      <c r="AR165" s="141" t="str">
        <f>IF(AR163="","",VLOOKUP(AR163,'シフト記号表（勤務時間帯）'!$C$6:$U$35,19,FALSE))</f>
        <v/>
      </c>
      <c r="AS165" s="141" t="str">
        <f>IF(AS163="","",VLOOKUP(AS163,'シフト記号表（勤務時間帯）'!$C$6:$U$35,19,FALSE))</f>
        <v/>
      </c>
      <c r="AT165" s="142" t="str">
        <f>IF(AT163="","",VLOOKUP(AT163,'シフト記号表（勤務時間帯）'!$C$6:$U$35,19,FALSE))</f>
        <v/>
      </c>
      <c r="AU165" s="140" t="str">
        <f>IF(AU163="","",VLOOKUP(AU163,'シフト記号表（勤務時間帯）'!$C$6:$U$35,19,FALSE))</f>
        <v/>
      </c>
      <c r="AV165" s="141" t="str">
        <f>IF(AV163="","",VLOOKUP(AV163,'シフト記号表（勤務時間帯）'!$C$6:$U$35,19,FALSE))</f>
        <v/>
      </c>
      <c r="AW165" s="141" t="str">
        <f>IF(AW163="","",VLOOKUP(AW163,'シフト記号表（勤務時間帯）'!$C$6:$U$35,19,FALSE))</f>
        <v/>
      </c>
      <c r="AX165" s="869">
        <f>IF($BB$3="４週",SUM(S165:AT165),IF($BB$3="暦月",SUM(S165:AW165),""))</f>
        <v>0</v>
      </c>
      <c r="AY165" s="870"/>
      <c r="AZ165" s="871">
        <f>IF($BB$3="４週",AX165/4,IF($BB$3="暦月",'地密通所（100名）'!AX165/('地密通所（100名）'!$BB$8/7),""))</f>
        <v>0</v>
      </c>
      <c r="BA165" s="872"/>
      <c r="BB165" s="914"/>
      <c r="BC165" s="833"/>
      <c r="BD165" s="833"/>
      <c r="BE165" s="833"/>
      <c r="BF165" s="834"/>
    </row>
    <row r="166" spans="2:58" ht="20.25" customHeight="1">
      <c r="B166" s="1036">
        <f>B163+1</f>
        <v>49</v>
      </c>
      <c r="C166" s="900"/>
      <c r="D166" s="901"/>
      <c r="E166" s="902"/>
      <c r="F166" s="143"/>
      <c r="G166" s="819"/>
      <c r="H166" s="822"/>
      <c r="I166" s="823"/>
      <c r="J166" s="823"/>
      <c r="K166" s="824"/>
      <c r="L166" s="826"/>
      <c r="M166" s="827"/>
      <c r="N166" s="827"/>
      <c r="O166" s="828"/>
      <c r="P166" s="835" t="s">
        <v>148</v>
      </c>
      <c r="Q166" s="836"/>
      <c r="R166" s="837"/>
      <c r="S166" s="211"/>
      <c r="T166" s="212"/>
      <c r="U166" s="212"/>
      <c r="V166" s="212"/>
      <c r="W166" s="212"/>
      <c r="X166" s="212"/>
      <c r="Y166" s="213"/>
      <c r="Z166" s="211"/>
      <c r="AA166" s="212"/>
      <c r="AB166" s="212"/>
      <c r="AC166" s="212"/>
      <c r="AD166" s="212"/>
      <c r="AE166" s="212"/>
      <c r="AF166" s="213"/>
      <c r="AG166" s="211"/>
      <c r="AH166" s="212"/>
      <c r="AI166" s="212"/>
      <c r="AJ166" s="212"/>
      <c r="AK166" s="212"/>
      <c r="AL166" s="212"/>
      <c r="AM166" s="213"/>
      <c r="AN166" s="211"/>
      <c r="AO166" s="212"/>
      <c r="AP166" s="212"/>
      <c r="AQ166" s="212"/>
      <c r="AR166" s="212"/>
      <c r="AS166" s="212"/>
      <c r="AT166" s="213"/>
      <c r="AU166" s="211"/>
      <c r="AV166" s="212"/>
      <c r="AW166" s="212"/>
      <c r="AX166" s="1039"/>
      <c r="AY166" s="1040"/>
      <c r="AZ166" s="1041"/>
      <c r="BA166" s="1042"/>
      <c r="BB166" s="854"/>
      <c r="BC166" s="827"/>
      <c r="BD166" s="827"/>
      <c r="BE166" s="827"/>
      <c r="BF166" s="828"/>
    </row>
    <row r="167" spans="2:58" ht="20.25" customHeight="1">
      <c r="B167" s="1036"/>
      <c r="C167" s="903"/>
      <c r="D167" s="904"/>
      <c r="E167" s="905"/>
      <c r="F167" s="135"/>
      <c r="G167" s="820"/>
      <c r="H167" s="825"/>
      <c r="I167" s="823"/>
      <c r="J167" s="823"/>
      <c r="K167" s="824"/>
      <c r="L167" s="829"/>
      <c r="M167" s="830"/>
      <c r="N167" s="830"/>
      <c r="O167" s="831"/>
      <c r="P167" s="859" t="s">
        <v>151</v>
      </c>
      <c r="Q167" s="860"/>
      <c r="R167" s="861"/>
      <c r="S167" s="136" t="str">
        <f>IF(S166="","",VLOOKUP(S166,'シフト記号表（勤務時間帯）'!$C$6:$K$35,9,FALSE))</f>
        <v/>
      </c>
      <c r="T167" s="137" t="str">
        <f>IF(T166="","",VLOOKUP(T166,'シフト記号表（勤務時間帯）'!$C$6:$K$35,9,FALSE))</f>
        <v/>
      </c>
      <c r="U167" s="137" t="str">
        <f>IF(U166="","",VLOOKUP(U166,'シフト記号表（勤務時間帯）'!$C$6:$K$35,9,FALSE))</f>
        <v/>
      </c>
      <c r="V167" s="137" t="str">
        <f>IF(V166="","",VLOOKUP(V166,'シフト記号表（勤務時間帯）'!$C$6:$K$35,9,FALSE))</f>
        <v/>
      </c>
      <c r="W167" s="137" t="str">
        <f>IF(W166="","",VLOOKUP(W166,'シフト記号表（勤務時間帯）'!$C$6:$K$35,9,FALSE))</f>
        <v/>
      </c>
      <c r="X167" s="137" t="str">
        <f>IF(X166="","",VLOOKUP(X166,'シフト記号表（勤務時間帯）'!$C$6:$K$35,9,FALSE))</f>
        <v/>
      </c>
      <c r="Y167" s="138" t="str">
        <f>IF(Y166="","",VLOOKUP(Y166,'シフト記号表（勤務時間帯）'!$C$6:$K$35,9,FALSE))</f>
        <v/>
      </c>
      <c r="Z167" s="136" t="str">
        <f>IF(Z166="","",VLOOKUP(Z166,'シフト記号表（勤務時間帯）'!$C$6:$K$35,9,FALSE))</f>
        <v/>
      </c>
      <c r="AA167" s="137" t="str">
        <f>IF(AA166="","",VLOOKUP(AA166,'シフト記号表（勤務時間帯）'!$C$6:$K$35,9,FALSE))</f>
        <v/>
      </c>
      <c r="AB167" s="137" t="str">
        <f>IF(AB166="","",VLOOKUP(AB166,'シフト記号表（勤務時間帯）'!$C$6:$K$35,9,FALSE))</f>
        <v/>
      </c>
      <c r="AC167" s="137" t="str">
        <f>IF(AC166="","",VLOOKUP(AC166,'シフト記号表（勤務時間帯）'!$C$6:$K$35,9,FALSE))</f>
        <v/>
      </c>
      <c r="AD167" s="137" t="str">
        <f>IF(AD166="","",VLOOKUP(AD166,'シフト記号表（勤務時間帯）'!$C$6:$K$35,9,FALSE))</f>
        <v/>
      </c>
      <c r="AE167" s="137" t="str">
        <f>IF(AE166="","",VLOOKUP(AE166,'シフト記号表（勤務時間帯）'!$C$6:$K$35,9,FALSE))</f>
        <v/>
      </c>
      <c r="AF167" s="138" t="str">
        <f>IF(AF166="","",VLOOKUP(AF166,'シフト記号表（勤務時間帯）'!$C$6:$K$35,9,FALSE))</f>
        <v/>
      </c>
      <c r="AG167" s="136" t="str">
        <f>IF(AG166="","",VLOOKUP(AG166,'シフト記号表（勤務時間帯）'!$C$6:$K$35,9,FALSE))</f>
        <v/>
      </c>
      <c r="AH167" s="137" t="str">
        <f>IF(AH166="","",VLOOKUP(AH166,'シフト記号表（勤務時間帯）'!$C$6:$K$35,9,FALSE))</f>
        <v/>
      </c>
      <c r="AI167" s="137" t="str">
        <f>IF(AI166="","",VLOOKUP(AI166,'シフト記号表（勤務時間帯）'!$C$6:$K$35,9,FALSE))</f>
        <v/>
      </c>
      <c r="AJ167" s="137" t="str">
        <f>IF(AJ166="","",VLOOKUP(AJ166,'シフト記号表（勤務時間帯）'!$C$6:$K$35,9,FALSE))</f>
        <v/>
      </c>
      <c r="AK167" s="137" t="str">
        <f>IF(AK166="","",VLOOKUP(AK166,'シフト記号表（勤務時間帯）'!$C$6:$K$35,9,FALSE))</f>
        <v/>
      </c>
      <c r="AL167" s="137" t="str">
        <f>IF(AL166="","",VLOOKUP(AL166,'シフト記号表（勤務時間帯）'!$C$6:$K$35,9,FALSE))</f>
        <v/>
      </c>
      <c r="AM167" s="138" t="str">
        <f>IF(AM166="","",VLOOKUP(AM166,'シフト記号表（勤務時間帯）'!$C$6:$K$35,9,FALSE))</f>
        <v/>
      </c>
      <c r="AN167" s="136" t="str">
        <f>IF(AN166="","",VLOOKUP(AN166,'シフト記号表（勤務時間帯）'!$C$6:$K$35,9,FALSE))</f>
        <v/>
      </c>
      <c r="AO167" s="137" t="str">
        <f>IF(AO166="","",VLOOKUP(AO166,'シフト記号表（勤務時間帯）'!$C$6:$K$35,9,FALSE))</f>
        <v/>
      </c>
      <c r="AP167" s="137" t="str">
        <f>IF(AP166="","",VLOOKUP(AP166,'シフト記号表（勤務時間帯）'!$C$6:$K$35,9,FALSE))</f>
        <v/>
      </c>
      <c r="AQ167" s="137" t="str">
        <f>IF(AQ166="","",VLOOKUP(AQ166,'シフト記号表（勤務時間帯）'!$C$6:$K$35,9,FALSE))</f>
        <v/>
      </c>
      <c r="AR167" s="137" t="str">
        <f>IF(AR166="","",VLOOKUP(AR166,'シフト記号表（勤務時間帯）'!$C$6:$K$35,9,FALSE))</f>
        <v/>
      </c>
      <c r="AS167" s="137" t="str">
        <f>IF(AS166="","",VLOOKUP(AS166,'シフト記号表（勤務時間帯）'!$C$6:$K$35,9,FALSE))</f>
        <v/>
      </c>
      <c r="AT167" s="138" t="str">
        <f>IF(AT166="","",VLOOKUP(AT166,'シフト記号表（勤務時間帯）'!$C$6:$K$35,9,FALSE))</f>
        <v/>
      </c>
      <c r="AU167" s="136" t="str">
        <f>IF(AU166="","",VLOOKUP(AU166,'シフト記号表（勤務時間帯）'!$C$6:$K$35,9,FALSE))</f>
        <v/>
      </c>
      <c r="AV167" s="137" t="str">
        <f>IF(AV166="","",VLOOKUP(AV166,'シフト記号表（勤務時間帯）'!$C$6:$K$35,9,FALSE))</f>
        <v/>
      </c>
      <c r="AW167" s="137" t="str">
        <f>IF(AW166="","",VLOOKUP(AW166,'シフト記号表（勤務時間帯）'!$C$6:$K$35,9,FALSE))</f>
        <v/>
      </c>
      <c r="AX167" s="862">
        <f>IF($BB$3="４週",SUM(S167:AT167),IF($BB$3="暦月",SUM(S167:AW167),""))</f>
        <v>0</v>
      </c>
      <c r="AY167" s="863"/>
      <c r="AZ167" s="864">
        <f>IF($BB$3="４週",AX167/4,IF($BB$3="暦月",'地密通所（100名）'!AX167/('地密通所（100名）'!$BB$8/7),""))</f>
        <v>0</v>
      </c>
      <c r="BA167" s="865"/>
      <c r="BB167" s="855"/>
      <c r="BC167" s="830"/>
      <c r="BD167" s="830"/>
      <c r="BE167" s="830"/>
      <c r="BF167" s="831"/>
    </row>
    <row r="168" spans="2:58" ht="20.25" customHeight="1">
      <c r="B168" s="1036"/>
      <c r="C168" s="906"/>
      <c r="D168" s="907"/>
      <c r="E168" s="908"/>
      <c r="F168" s="214">
        <f>C166</f>
        <v>0</v>
      </c>
      <c r="G168" s="821"/>
      <c r="H168" s="825"/>
      <c r="I168" s="823"/>
      <c r="J168" s="823"/>
      <c r="K168" s="824"/>
      <c r="L168" s="832"/>
      <c r="M168" s="833"/>
      <c r="N168" s="833"/>
      <c r="O168" s="834"/>
      <c r="P168" s="895" t="s">
        <v>152</v>
      </c>
      <c r="Q168" s="896"/>
      <c r="R168" s="897"/>
      <c r="S168" s="140" t="str">
        <f>IF(S166="","",VLOOKUP(S166,'シフト記号表（勤務時間帯）'!$C$6:$U$35,19,FALSE))</f>
        <v/>
      </c>
      <c r="T168" s="141" t="str">
        <f>IF(T166="","",VLOOKUP(T166,'シフト記号表（勤務時間帯）'!$C$6:$U$35,19,FALSE))</f>
        <v/>
      </c>
      <c r="U168" s="141" t="str">
        <f>IF(U166="","",VLOOKUP(U166,'シフト記号表（勤務時間帯）'!$C$6:$U$35,19,FALSE))</f>
        <v/>
      </c>
      <c r="V168" s="141" t="str">
        <f>IF(V166="","",VLOOKUP(V166,'シフト記号表（勤務時間帯）'!$C$6:$U$35,19,FALSE))</f>
        <v/>
      </c>
      <c r="W168" s="141" t="str">
        <f>IF(W166="","",VLOOKUP(W166,'シフト記号表（勤務時間帯）'!$C$6:$U$35,19,FALSE))</f>
        <v/>
      </c>
      <c r="X168" s="141" t="str">
        <f>IF(X166="","",VLOOKUP(X166,'シフト記号表（勤務時間帯）'!$C$6:$U$35,19,FALSE))</f>
        <v/>
      </c>
      <c r="Y168" s="142" t="str">
        <f>IF(Y166="","",VLOOKUP(Y166,'シフト記号表（勤務時間帯）'!$C$6:$U$35,19,FALSE))</f>
        <v/>
      </c>
      <c r="Z168" s="140" t="str">
        <f>IF(Z166="","",VLOOKUP(Z166,'シフト記号表（勤務時間帯）'!$C$6:$U$35,19,FALSE))</f>
        <v/>
      </c>
      <c r="AA168" s="141" t="str">
        <f>IF(AA166="","",VLOOKUP(AA166,'シフト記号表（勤務時間帯）'!$C$6:$U$35,19,FALSE))</f>
        <v/>
      </c>
      <c r="AB168" s="141" t="str">
        <f>IF(AB166="","",VLOOKUP(AB166,'シフト記号表（勤務時間帯）'!$C$6:$U$35,19,FALSE))</f>
        <v/>
      </c>
      <c r="AC168" s="141" t="str">
        <f>IF(AC166="","",VLOOKUP(AC166,'シフト記号表（勤務時間帯）'!$C$6:$U$35,19,FALSE))</f>
        <v/>
      </c>
      <c r="AD168" s="141" t="str">
        <f>IF(AD166="","",VLOOKUP(AD166,'シフト記号表（勤務時間帯）'!$C$6:$U$35,19,FALSE))</f>
        <v/>
      </c>
      <c r="AE168" s="141" t="str">
        <f>IF(AE166="","",VLOOKUP(AE166,'シフト記号表（勤務時間帯）'!$C$6:$U$35,19,FALSE))</f>
        <v/>
      </c>
      <c r="AF168" s="142" t="str">
        <f>IF(AF166="","",VLOOKUP(AF166,'シフト記号表（勤務時間帯）'!$C$6:$U$35,19,FALSE))</f>
        <v/>
      </c>
      <c r="AG168" s="140" t="str">
        <f>IF(AG166="","",VLOOKUP(AG166,'シフト記号表（勤務時間帯）'!$C$6:$U$35,19,FALSE))</f>
        <v/>
      </c>
      <c r="AH168" s="141" t="str">
        <f>IF(AH166="","",VLOOKUP(AH166,'シフト記号表（勤務時間帯）'!$C$6:$U$35,19,FALSE))</f>
        <v/>
      </c>
      <c r="AI168" s="141" t="str">
        <f>IF(AI166="","",VLOOKUP(AI166,'シフト記号表（勤務時間帯）'!$C$6:$U$35,19,FALSE))</f>
        <v/>
      </c>
      <c r="AJ168" s="141" t="str">
        <f>IF(AJ166="","",VLOOKUP(AJ166,'シフト記号表（勤務時間帯）'!$C$6:$U$35,19,FALSE))</f>
        <v/>
      </c>
      <c r="AK168" s="141" t="str">
        <f>IF(AK166="","",VLOOKUP(AK166,'シフト記号表（勤務時間帯）'!$C$6:$U$35,19,FALSE))</f>
        <v/>
      </c>
      <c r="AL168" s="141" t="str">
        <f>IF(AL166="","",VLOOKUP(AL166,'シフト記号表（勤務時間帯）'!$C$6:$U$35,19,FALSE))</f>
        <v/>
      </c>
      <c r="AM168" s="142" t="str">
        <f>IF(AM166="","",VLOOKUP(AM166,'シフト記号表（勤務時間帯）'!$C$6:$U$35,19,FALSE))</f>
        <v/>
      </c>
      <c r="AN168" s="140" t="str">
        <f>IF(AN166="","",VLOOKUP(AN166,'シフト記号表（勤務時間帯）'!$C$6:$U$35,19,FALSE))</f>
        <v/>
      </c>
      <c r="AO168" s="141" t="str">
        <f>IF(AO166="","",VLOOKUP(AO166,'シフト記号表（勤務時間帯）'!$C$6:$U$35,19,FALSE))</f>
        <v/>
      </c>
      <c r="AP168" s="141" t="str">
        <f>IF(AP166="","",VLOOKUP(AP166,'シフト記号表（勤務時間帯）'!$C$6:$U$35,19,FALSE))</f>
        <v/>
      </c>
      <c r="AQ168" s="141" t="str">
        <f>IF(AQ166="","",VLOOKUP(AQ166,'シフト記号表（勤務時間帯）'!$C$6:$U$35,19,FALSE))</f>
        <v/>
      </c>
      <c r="AR168" s="141" t="str">
        <f>IF(AR166="","",VLOOKUP(AR166,'シフト記号表（勤務時間帯）'!$C$6:$U$35,19,FALSE))</f>
        <v/>
      </c>
      <c r="AS168" s="141" t="str">
        <f>IF(AS166="","",VLOOKUP(AS166,'シフト記号表（勤務時間帯）'!$C$6:$U$35,19,FALSE))</f>
        <v/>
      </c>
      <c r="AT168" s="142" t="str">
        <f>IF(AT166="","",VLOOKUP(AT166,'シフト記号表（勤務時間帯）'!$C$6:$U$35,19,FALSE))</f>
        <v/>
      </c>
      <c r="AU168" s="140" t="str">
        <f>IF(AU166="","",VLOOKUP(AU166,'シフト記号表（勤務時間帯）'!$C$6:$U$35,19,FALSE))</f>
        <v/>
      </c>
      <c r="AV168" s="141" t="str">
        <f>IF(AV166="","",VLOOKUP(AV166,'シフト記号表（勤務時間帯）'!$C$6:$U$35,19,FALSE))</f>
        <v/>
      </c>
      <c r="AW168" s="141" t="str">
        <f>IF(AW166="","",VLOOKUP(AW166,'シフト記号表（勤務時間帯）'!$C$6:$U$35,19,FALSE))</f>
        <v/>
      </c>
      <c r="AX168" s="869">
        <f>IF($BB$3="４週",SUM(S168:AT168),IF($BB$3="暦月",SUM(S168:AW168),""))</f>
        <v>0</v>
      </c>
      <c r="AY168" s="870"/>
      <c r="AZ168" s="871">
        <f>IF($BB$3="４週",AX168/4,IF($BB$3="暦月",'地密通所（100名）'!AX168/('地密通所（100名）'!$BB$8/7),""))</f>
        <v>0</v>
      </c>
      <c r="BA168" s="872"/>
      <c r="BB168" s="914"/>
      <c r="BC168" s="833"/>
      <c r="BD168" s="833"/>
      <c r="BE168" s="833"/>
      <c r="BF168" s="834"/>
    </row>
    <row r="169" spans="2:58" ht="20.25" customHeight="1">
      <c r="B169" s="1036">
        <f>B166+1</f>
        <v>50</v>
      </c>
      <c r="C169" s="900"/>
      <c r="D169" s="901"/>
      <c r="E169" s="902"/>
      <c r="F169" s="143"/>
      <c r="G169" s="819"/>
      <c r="H169" s="822"/>
      <c r="I169" s="823"/>
      <c r="J169" s="823"/>
      <c r="K169" s="824"/>
      <c r="L169" s="826"/>
      <c r="M169" s="827"/>
      <c r="N169" s="827"/>
      <c r="O169" s="828"/>
      <c r="P169" s="835" t="s">
        <v>148</v>
      </c>
      <c r="Q169" s="836"/>
      <c r="R169" s="837"/>
      <c r="S169" s="211"/>
      <c r="T169" s="212"/>
      <c r="U169" s="212"/>
      <c r="V169" s="212"/>
      <c r="W169" s="212"/>
      <c r="X169" s="212"/>
      <c r="Y169" s="213"/>
      <c r="Z169" s="211"/>
      <c r="AA169" s="212"/>
      <c r="AB169" s="212"/>
      <c r="AC169" s="212"/>
      <c r="AD169" s="212"/>
      <c r="AE169" s="212"/>
      <c r="AF169" s="213"/>
      <c r="AG169" s="211"/>
      <c r="AH169" s="212"/>
      <c r="AI169" s="212"/>
      <c r="AJ169" s="212"/>
      <c r="AK169" s="212"/>
      <c r="AL169" s="212"/>
      <c r="AM169" s="213"/>
      <c r="AN169" s="211"/>
      <c r="AO169" s="212"/>
      <c r="AP169" s="212"/>
      <c r="AQ169" s="212"/>
      <c r="AR169" s="212"/>
      <c r="AS169" s="212"/>
      <c r="AT169" s="213"/>
      <c r="AU169" s="211"/>
      <c r="AV169" s="212"/>
      <c r="AW169" s="212"/>
      <c r="AX169" s="1039"/>
      <c r="AY169" s="1040"/>
      <c r="AZ169" s="1041"/>
      <c r="BA169" s="1042"/>
      <c r="BB169" s="854"/>
      <c r="BC169" s="827"/>
      <c r="BD169" s="827"/>
      <c r="BE169" s="827"/>
      <c r="BF169" s="828"/>
    </row>
    <row r="170" spans="2:58" ht="20.25" customHeight="1">
      <c r="B170" s="1036"/>
      <c r="C170" s="903"/>
      <c r="D170" s="904"/>
      <c r="E170" s="905"/>
      <c r="F170" s="135"/>
      <c r="G170" s="820"/>
      <c r="H170" s="825"/>
      <c r="I170" s="823"/>
      <c r="J170" s="823"/>
      <c r="K170" s="824"/>
      <c r="L170" s="829"/>
      <c r="M170" s="830"/>
      <c r="N170" s="830"/>
      <c r="O170" s="831"/>
      <c r="P170" s="859" t="s">
        <v>151</v>
      </c>
      <c r="Q170" s="860"/>
      <c r="R170" s="861"/>
      <c r="S170" s="136" t="str">
        <f>IF(S169="","",VLOOKUP(S169,'シフト記号表（勤務時間帯）'!$C$6:$K$35,9,FALSE))</f>
        <v/>
      </c>
      <c r="T170" s="137" t="str">
        <f>IF(T169="","",VLOOKUP(T169,'シフト記号表（勤務時間帯）'!$C$6:$K$35,9,FALSE))</f>
        <v/>
      </c>
      <c r="U170" s="137" t="str">
        <f>IF(U169="","",VLOOKUP(U169,'シフト記号表（勤務時間帯）'!$C$6:$K$35,9,FALSE))</f>
        <v/>
      </c>
      <c r="V170" s="137" t="str">
        <f>IF(V169="","",VLOOKUP(V169,'シフト記号表（勤務時間帯）'!$C$6:$K$35,9,FALSE))</f>
        <v/>
      </c>
      <c r="W170" s="137" t="str">
        <f>IF(W169="","",VLOOKUP(W169,'シフト記号表（勤務時間帯）'!$C$6:$K$35,9,FALSE))</f>
        <v/>
      </c>
      <c r="X170" s="137" t="str">
        <f>IF(X169="","",VLOOKUP(X169,'シフト記号表（勤務時間帯）'!$C$6:$K$35,9,FALSE))</f>
        <v/>
      </c>
      <c r="Y170" s="138" t="str">
        <f>IF(Y169="","",VLOOKUP(Y169,'シフト記号表（勤務時間帯）'!$C$6:$K$35,9,FALSE))</f>
        <v/>
      </c>
      <c r="Z170" s="136" t="str">
        <f>IF(Z169="","",VLOOKUP(Z169,'シフト記号表（勤務時間帯）'!$C$6:$K$35,9,FALSE))</f>
        <v/>
      </c>
      <c r="AA170" s="137" t="str">
        <f>IF(AA169="","",VLOOKUP(AA169,'シフト記号表（勤務時間帯）'!$C$6:$K$35,9,FALSE))</f>
        <v/>
      </c>
      <c r="AB170" s="137" t="str">
        <f>IF(AB169="","",VLOOKUP(AB169,'シフト記号表（勤務時間帯）'!$C$6:$K$35,9,FALSE))</f>
        <v/>
      </c>
      <c r="AC170" s="137" t="str">
        <f>IF(AC169="","",VLOOKUP(AC169,'シフト記号表（勤務時間帯）'!$C$6:$K$35,9,FALSE))</f>
        <v/>
      </c>
      <c r="AD170" s="137" t="str">
        <f>IF(AD169="","",VLOOKUP(AD169,'シフト記号表（勤務時間帯）'!$C$6:$K$35,9,FALSE))</f>
        <v/>
      </c>
      <c r="AE170" s="137" t="str">
        <f>IF(AE169="","",VLOOKUP(AE169,'シフト記号表（勤務時間帯）'!$C$6:$K$35,9,FALSE))</f>
        <v/>
      </c>
      <c r="AF170" s="138" t="str">
        <f>IF(AF169="","",VLOOKUP(AF169,'シフト記号表（勤務時間帯）'!$C$6:$K$35,9,FALSE))</f>
        <v/>
      </c>
      <c r="AG170" s="136" t="str">
        <f>IF(AG169="","",VLOOKUP(AG169,'シフト記号表（勤務時間帯）'!$C$6:$K$35,9,FALSE))</f>
        <v/>
      </c>
      <c r="AH170" s="137" t="str">
        <f>IF(AH169="","",VLOOKUP(AH169,'シフト記号表（勤務時間帯）'!$C$6:$K$35,9,FALSE))</f>
        <v/>
      </c>
      <c r="AI170" s="137" t="str">
        <f>IF(AI169="","",VLOOKUP(AI169,'シフト記号表（勤務時間帯）'!$C$6:$K$35,9,FALSE))</f>
        <v/>
      </c>
      <c r="AJ170" s="137" t="str">
        <f>IF(AJ169="","",VLOOKUP(AJ169,'シフト記号表（勤務時間帯）'!$C$6:$K$35,9,FALSE))</f>
        <v/>
      </c>
      <c r="AK170" s="137" t="str">
        <f>IF(AK169="","",VLOOKUP(AK169,'シフト記号表（勤務時間帯）'!$C$6:$K$35,9,FALSE))</f>
        <v/>
      </c>
      <c r="AL170" s="137" t="str">
        <f>IF(AL169="","",VLOOKUP(AL169,'シフト記号表（勤務時間帯）'!$C$6:$K$35,9,FALSE))</f>
        <v/>
      </c>
      <c r="AM170" s="138" t="str">
        <f>IF(AM169="","",VLOOKUP(AM169,'シフト記号表（勤務時間帯）'!$C$6:$K$35,9,FALSE))</f>
        <v/>
      </c>
      <c r="AN170" s="136" t="str">
        <f>IF(AN169="","",VLOOKUP(AN169,'シフト記号表（勤務時間帯）'!$C$6:$K$35,9,FALSE))</f>
        <v/>
      </c>
      <c r="AO170" s="137" t="str">
        <f>IF(AO169="","",VLOOKUP(AO169,'シフト記号表（勤務時間帯）'!$C$6:$K$35,9,FALSE))</f>
        <v/>
      </c>
      <c r="AP170" s="137" t="str">
        <f>IF(AP169="","",VLOOKUP(AP169,'シフト記号表（勤務時間帯）'!$C$6:$K$35,9,FALSE))</f>
        <v/>
      </c>
      <c r="AQ170" s="137" t="str">
        <f>IF(AQ169="","",VLOOKUP(AQ169,'シフト記号表（勤務時間帯）'!$C$6:$K$35,9,FALSE))</f>
        <v/>
      </c>
      <c r="AR170" s="137" t="str">
        <f>IF(AR169="","",VLOOKUP(AR169,'シフト記号表（勤務時間帯）'!$C$6:$K$35,9,FALSE))</f>
        <v/>
      </c>
      <c r="AS170" s="137" t="str">
        <f>IF(AS169="","",VLOOKUP(AS169,'シフト記号表（勤務時間帯）'!$C$6:$K$35,9,FALSE))</f>
        <v/>
      </c>
      <c r="AT170" s="138" t="str">
        <f>IF(AT169="","",VLOOKUP(AT169,'シフト記号表（勤務時間帯）'!$C$6:$K$35,9,FALSE))</f>
        <v/>
      </c>
      <c r="AU170" s="136" t="str">
        <f>IF(AU169="","",VLOOKUP(AU169,'シフト記号表（勤務時間帯）'!$C$6:$K$35,9,FALSE))</f>
        <v/>
      </c>
      <c r="AV170" s="137" t="str">
        <f>IF(AV169="","",VLOOKUP(AV169,'シフト記号表（勤務時間帯）'!$C$6:$K$35,9,FALSE))</f>
        <v/>
      </c>
      <c r="AW170" s="137" t="str">
        <f>IF(AW169="","",VLOOKUP(AW169,'シフト記号表（勤務時間帯）'!$C$6:$K$35,9,FALSE))</f>
        <v/>
      </c>
      <c r="AX170" s="862">
        <f>IF($BB$3="４週",SUM(S170:AT170),IF($BB$3="暦月",SUM(S170:AW170),""))</f>
        <v>0</v>
      </c>
      <c r="AY170" s="863"/>
      <c r="AZ170" s="864">
        <f>IF($BB$3="４週",AX170/4,IF($BB$3="暦月",'地密通所（100名）'!AX170/('地密通所（100名）'!$BB$8/7),""))</f>
        <v>0</v>
      </c>
      <c r="BA170" s="865"/>
      <c r="BB170" s="855"/>
      <c r="BC170" s="830"/>
      <c r="BD170" s="830"/>
      <c r="BE170" s="830"/>
      <c r="BF170" s="831"/>
    </row>
    <row r="171" spans="2:58" ht="20.25" customHeight="1">
      <c r="B171" s="1036"/>
      <c r="C171" s="906"/>
      <c r="D171" s="907"/>
      <c r="E171" s="908"/>
      <c r="F171" s="214">
        <f>C169</f>
        <v>0</v>
      </c>
      <c r="G171" s="821"/>
      <c r="H171" s="825"/>
      <c r="I171" s="823"/>
      <c r="J171" s="823"/>
      <c r="K171" s="824"/>
      <c r="L171" s="832"/>
      <c r="M171" s="833"/>
      <c r="N171" s="833"/>
      <c r="O171" s="834"/>
      <c r="P171" s="895" t="s">
        <v>152</v>
      </c>
      <c r="Q171" s="896"/>
      <c r="R171" s="897"/>
      <c r="S171" s="140" t="str">
        <f>IF(S169="","",VLOOKUP(S169,'シフト記号表（勤務時間帯）'!$C$6:$U$35,19,FALSE))</f>
        <v/>
      </c>
      <c r="T171" s="141" t="str">
        <f>IF(T169="","",VLOOKUP(T169,'シフト記号表（勤務時間帯）'!$C$6:$U$35,19,FALSE))</f>
        <v/>
      </c>
      <c r="U171" s="141" t="str">
        <f>IF(U169="","",VLOOKUP(U169,'シフト記号表（勤務時間帯）'!$C$6:$U$35,19,FALSE))</f>
        <v/>
      </c>
      <c r="V171" s="141" t="str">
        <f>IF(V169="","",VLOOKUP(V169,'シフト記号表（勤務時間帯）'!$C$6:$U$35,19,FALSE))</f>
        <v/>
      </c>
      <c r="W171" s="141" t="str">
        <f>IF(W169="","",VLOOKUP(W169,'シフト記号表（勤務時間帯）'!$C$6:$U$35,19,FALSE))</f>
        <v/>
      </c>
      <c r="X171" s="141" t="str">
        <f>IF(X169="","",VLOOKUP(X169,'シフト記号表（勤務時間帯）'!$C$6:$U$35,19,FALSE))</f>
        <v/>
      </c>
      <c r="Y171" s="142" t="str">
        <f>IF(Y169="","",VLOOKUP(Y169,'シフト記号表（勤務時間帯）'!$C$6:$U$35,19,FALSE))</f>
        <v/>
      </c>
      <c r="Z171" s="140" t="str">
        <f>IF(Z169="","",VLOOKUP(Z169,'シフト記号表（勤務時間帯）'!$C$6:$U$35,19,FALSE))</f>
        <v/>
      </c>
      <c r="AA171" s="141" t="str">
        <f>IF(AA169="","",VLOOKUP(AA169,'シフト記号表（勤務時間帯）'!$C$6:$U$35,19,FALSE))</f>
        <v/>
      </c>
      <c r="AB171" s="141" t="str">
        <f>IF(AB169="","",VLOOKUP(AB169,'シフト記号表（勤務時間帯）'!$C$6:$U$35,19,FALSE))</f>
        <v/>
      </c>
      <c r="AC171" s="141" t="str">
        <f>IF(AC169="","",VLOOKUP(AC169,'シフト記号表（勤務時間帯）'!$C$6:$U$35,19,FALSE))</f>
        <v/>
      </c>
      <c r="AD171" s="141" t="str">
        <f>IF(AD169="","",VLOOKUP(AD169,'シフト記号表（勤務時間帯）'!$C$6:$U$35,19,FALSE))</f>
        <v/>
      </c>
      <c r="AE171" s="141" t="str">
        <f>IF(AE169="","",VLOOKUP(AE169,'シフト記号表（勤務時間帯）'!$C$6:$U$35,19,FALSE))</f>
        <v/>
      </c>
      <c r="AF171" s="142" t="str">
        <f>IF(AF169="","",VLOOKUP(AF169,'シフト記号表（勤務時間帯）'!$C$6:$U$35,19,FALSE))</f>
        <v/>
      </c>
      <c r="AG171" s="140" t="str">
        <f>IF(AG169="","",VLOOKUP(AG169,'シフト記号表（勤務時間帯）'!$C$6:$U$35,19,FALSE))</f>
        <v/>
      </c>
      <c r="AH171" s="141" t="str">
        <f>IF(AH169="","",VLOOKUP(AH169,'シフト記号表（勤務時間帯）'!$C$6:$U$35,19,FALSE))</f>
        <v/>
      </c>
      <c r="AI171" s="141" t="str">
        <f>IF(AI169="","",VLOOKUP(AI169,'シフト記号表（勤務時間帯）'!$C$6:$U$35,19,FALSE))</f>
        <v/>
      </c>
      <c r="AJ171" s="141" t="str">
        <f>IF(AJ169="","",VLOOKUP(AJ169,'シフト記号表（勤務時間帯）'!$C$6:$U$35,19,FALSE))</f>
        <v/>
      </c>
      <c r="AK171" s="141" t="str">
        <f>IF(AK169="","",VLOOKUP(AK169,'シフト記号表（勤務時間帯）'!$C$6:$U$35,19,FALSE))</f>
        <v/>
      </c>
      <c r="AL171" s="141" t="str">
        <f>IF(AL169="","",VLOOKUP(AL169,'シフト記号表（勤務時間帯）'!$C$6:$U$35,19,FALSE))</f>
        <v/>
      </c>
      <c r="AM171" s="142" t="str">
        <f>IF(AM169="","",VLOOKUP(AM169,'シフト記号表（勤務時間帯）'!$C$6:$U$35,19,FALSE))</f>
        <v/>
      </c>
      <c r="AN171" s="140" t="str">
        <f>IF(AN169="","",VLOOKUP(AN169,'シフト記号表（勤務時間帯）'!$C$6:$U$35,19,FALSE))</f>
        <v/>
      </c>
      <c r="AO171" s="141" t="str">
        <f>IF(AO169="","",VLOOKUP(AO169,'シフト記号表（勤務時間帯）'!$C$6:$U$35,19,FALSE))</f>
        <v/>
      </c>
      <c r="AP171" s="141" t="str">
        <f>IF(AP169="","",VLOOKUP(AP169,'シフト記号表（勤務時間帯）'!$C$6:$U$35,19,FALSE))</f>
        <v/>
      </c>
      <c r="AQ171" s="141" t="str">
        <f>IF(AQ169="","",VLOOKUP(AQ169,'シフト記号表（勤務時間帯）'!$C$6:$U$35,19,FALSE))</f>
        <v/>
      </c>
      <c r="AR171" s="141" t="str">
        <f>IF(AR169="","",VLOOKUP(AR169,'シフト記号表（勤務時間帯）'!$C$6:$U$35,19,FALSE))</f>
        <v/>
      </c>
      <c r="AS171" s="141" t="str">
        <f>IF(AS169="","",VLOOKUP(AS169,'シフト記号表（勤務時間帯）'!$C$6:$U$35,19,FALSE))</f>
        <v/>
      </c>
      <c r="AT171" s="142" t="str">
        <f>IF(AT169="","",VLOOKUP(AT169,'シフト記号表（勤務時間帯）'!$C$6:$U$35,19,FALSE))</f>
        <v/>
      </c>
      <c r="AU171" s="140" t="str">
        <f>IF(AU169="","",VLOOKUP(AU169,'シフト記号表（勤務時間帯）'!$C$6:$U$35,19,FALSE))</f>
        <v/>
      </c>
      <c r="AV171" s="141" t="str">
        <f>IF(AV169="","",VLOOKUP(AV169,'シフト記号表（勤務時間帯）'!$C$6:$U$35,19,FALSE))</f>
        <v/>
      </c>
      <c r="AW171" s="141" t="str">
        <f>IF(AW169="","",VLOOKUP(AW169,'シフト記号表（勤務時間帯）'!$C$6:$U$35,19,FALSE))</f>
        <v/>
      </c>
      <c r="AX171" s="869">
        <f>IF($BB$3="４週",SUM(S171:AT171),IF($BB$3="暦月",SUM(S171:AW171),""))</f>
        <v>0</v>
      </c>
      <c r="AY171" s="870"/>
      <c r="AZ171" s="871">
        <f>IF($BB$3="４週",AX171/4,IF($BB$3="暦月",'地密通所（100名）'!AX171/('地密通所（100名）'!$BB$8/7),""))</f>
        <v>0</v>
      </c>
      <c r="BA171" s="872"/>
      <c r="BB171" s="914"/>
      <c r="BC171" s="833"/>
      <c r="BD171" s="833"/>
      <c r="BE171" s="833"/>
      <c r="BF171" s="834"/>
    </row>
    <row r="172" spans="2:58" ht="20.25" customHeight="1">
      <c r="B172" s="1036">
        <f>B169+1</f>
        <v>51</v>
      </c>
      <c r="C172" s="900"/>
      <c r="D172" s="901"/>
      <c r="E172" s="902"/>
      <c r="F172" s="143"/>
      <c r="G172" s="819"/>
      <c r="H172" s="822"/>
      <c r="I172" s="823"/>
      <c r="J172" s="823"/>
      <c r="K172" s="824"/>
      <c r="L172" s="826"/>
      <c r="M172" s="827"/>
      <c r="N172" s="827"/>
      <c r="O172" s="828"/>
      <c r="P172" s="835" t="s">
        <v>148</v>
      </c>
      <c r="Q172" s="836"/>
      <c r="R172" s="837"/>
      <c r="S172" s="211"/>
      <c r="T172" s="212"/>
      <c r="U172" s="212"/>
      <c r="V172" s="212"/>
      <c r="W172" s="212"/>
      <c r="X172" s="212"/>
      <c r="Y172" s="213"/>
      <c r="Z172" s="211"/>
      <c r="AA172" s="212"/>
      <c r="AB172" s="212"/>
      <c r="AC172" s="212"/>
      <c r="AD172" s="212"/>
      <c r="AE172" s="212"/>
      <c r="AF172" s="213"/>
      <c r="AG172" s="211"/>
      <c r="AH172" s="212"/>
      <c r="AI172" s="212"/>
      <c r="AJ172" s="212"/>
      <c r="AK172" s="212"/>
      <c r="AL172" s="212"/>
      <c r="AM172" s="213"/>
      <c r="AN172" s="211"/>
      <c r="AO172" s="212"/>
      <c r="AP172" s="212"/>
      <c r="AQ172" s="212"/>
      <c r="AR172" s="212"/>
      <c r="AS172" s="212"/>
      <c r="AT172" s="213"/>
      <c r="AU172" s="211"/>
      <c r="AV172" s="212"/>
      <c r="AW172" s="212"/>
      <c r="AX172" s="1039"/>
      <c r="AY172" s="1040"/>
      <c r="AZ172" s="1041"/>
      <c r="BA172" s="1042"/>
      <c r="BB172" s="854"/>
      <c r="BC172" s="827"/>
      <c r="BD172" s="827"/>
      <c r="BE172" s="827"/>
      <c r="BF172" s="828"/>
    </row>
    <row r="173" spans="2:58" ht="20.25" customHeight="1">
      <c r="B173" s="1036"/>
      <c r="C173" s="903"/>
      <c r="D173" s="904"/>
      <c r="E173" s="905"/>
      <c r="F173" s="135"/>
      <c r="G173" s="820"/>
      <c r="H173" s="825"/>
      <c r="I173" s="823"/>
      <c r="J173" s="823"/>
      <c r="K173" s="824"/>
      <c r="L173" s="829"/>
      <c r="M173" s="830"/>
      <c r="N173" s="830"/>
      <c r="O173" s="831"/>
      <c r="P173" s="859" t="s">
        <v>151</v>
      </c>
      <c r="Q173" s="860"/>
      <c r="R173" s="861"/>
      <c r="S173" s="136" t="str">
        <f>IF(S172="","",VLOOKUP(S172,'シフト記号表（勤務時間帯）'!$C$6:$K$35,9,FALSE))</f>
        <v/>
      </c>
      <c r="T173" s="137" t="str">
        <f>IF(T172="","",VLOOKUP(T172,'シフト記号表（勤務時間帯）'!$C$6:$K$35,9,FALSE))</f>
        <v/>
      </c>
      <c r="U173" s="137" t="str">
        <f>IF(U172="","",VLOOKUP(U172,'シフト記号表（勤務時間帯）'!$C$6:$K$35,9,FALSE))</f>
        <v/>
      </c>
      <c r="V173" s="137" t="str">
        <f>IF(V172="","",VLOOKUP(V172,'シフト記号表（勤務時間帯）'!$C$6:$K$35,9,FALSE))</f>
        <v/>
      </c>
      <c r="W173" s="137" t="str">
        <f>IF(W172="","",VLOOKUP(W172,'シフト記号表（勤務時間帯）'!$C$6:$K$35,9,FALSE))</f>
        <v/>
      </c>
      <c r="X173" s="137" t="str">
        <f>IF(X172="","",VLOOKUP(X172,'シフト記号表（勤務時間帯）'!$C$6:$K$35,9,FALSE))</f>
        <v/>
      </c>
      <c r="Y173" s="138" t="str">
        <f>IF(Y172="","",VLOOKUP(Y172,'シフト記号表（勤務時間帯）'!$C$6:$K$35,9,FALSE))</f>
        <v/>
      </c>
      <c r="Z173" s="136" t="str">
        <f>IF(Z172="","",VLOOKUP(Z172,'シフト記号表（勤務時間帯）'!$C$6:$K$35,9,FALSE))</f>
        <v/>
      </c>
      <c r="AA173" s="137" t="str">
        <f>IF(AA172="","",VLOOKUP(AA172,'シフト記号表（勤務時間帯）'!$C$6:$K$35,9,FALSE))</f>
        <v/>
      </c>
      <c r="AB173" s="137" t="str">
        <f>IF(AB172="","",VLOOKUP(AB172,'シフト記号表（勤務時間帯）'!$C$6:$K$35,9,FALSE))</f>
        <v/>
      </c>
      <c r="AC173" s="137" t="str">
        <f>IF(AC172="","",VLOOKUP(AC172,'シフト記号表（勤務時間帯）'!$C$6:$K$35,9,FALSE))</f>
        <v/>
      </c>
      <c r="AD173" s="137" t="str">
        <f>IF(AD172="","",VLOOKUP(AD172,'シフト記号表（勤務時間帯）'!$C$6:$K$35,9,FALSE))</f>
        <v/>
      </c>
      <c r="AE173" s="137" t="str">
        <f>IF(AE172="","",VLOOKUP(AE172,'シフト記号表（勤務時間帯）'!$C$6:$K$35,9,FALSE))</f>
        <v/>
      </c>
      <c r="AF173" s="138" t="str">
        <f>IF(AF172="","",VLOOKUP(AF172,'シフト記号表（勤務時間帯）'!$C$6:$K$35,9,FALSE))</f>
        <v/>
      </c>
      <c r="AG173" s="136" t="str">
        <f>IF(AG172="","",VLOOKUP(AG172,'シフト記号表（勤務時間帯）'!$C$6:$K$35,9,FALSE))</f>
        <v/>
      </c>
      <c r="AH173" s="137" t="str">
        <f>IF(AH172="","",VLOOKUP(AH172,'シフト記号表（勤務時間帯）'!$C$6:$K$35,9,FALSE))</f>
        <v/>
      </c>
      <c r="AI173" s="137" t="str">
        <f>IF(AI172="","",VLOOKUP(AI172,'シフト記号表（勤務時間帯）'!$C$6:$K$35,9,FALSE))</f>
        <v/>
      </c>
      <c r="AJ173" s="137" t="str">
        <f>IF(AJ172="","",VLOOKUP(AJ172,'シフト記号表（勤務時間帯）'!$C$6:$K$35,9,FALSE))</f>
        <v/>
      </c>
      <c r="AK173" s="137" t="str">
        <f>IF(AK172="","",VLOOKUP(AK172,'シフト記号表（勤務時間帯）'!$C$6:$K$35,9,FALSE))</f>
        <v/>
      </c>
      <c r="AL173" s="137" t="str">
        <f>IF(AL172="","",VLOOKUP(AL172,'シフト記号表（勤務時間帯）'!$C$6:$K$35,9,FALSE))</f>
        <v/>
      </c>
      <c r="AM173" s="138" t="str">
        <f>IF(AM172="","",VLOOKUP(AM172,'シフト記号表（勤務時間帯）'!$C$6:$K$35,9,FALSE))</f>
        <v/>
      </c>
      <c r="AN173" s="136" t="str">
        <f>IF(AN172="","",VLOOKUP(AN172,'シフト記号表（勤務時間帯）'!$C$6:$K$35,9,FALSE))</f>
        <v/>
      </c>
      <c r="AO173" s="137" t="str">
        <f>IF(AO172="","",VLOOKUP(AO172,'シフト記号表（勤務時間帯）'!$C$6:$K$35,9,FALSE))</f>
        <v/>
      </c>
      <c r="AP173" s="137" t="str">
        <f>IF(AP172="","",VLOOKUP(AP172,'シフト記号表（勤務時間帯）'!$C$6:$K$35,9,FALSE))</f>
        <v/>
      </c>
      <c r="AQ173" s="137" t="str">
        <f>IF(AQ172="","",VLOOKUP(AQ172,'シフト記号表（勤務時間帯）'!$C$6:$K$35,9,FALSE))</f>
        <v/>
      </c>
      <c r="AR173" s="137" t="str">
        <f>IF(AR172="","",VLOOKUP(AR172,'シフト記号表（勤務時間帯）'!$C$6:$K$35,9,FALSE))</f>
        <v/>
      </c>
      <c r="AS173" s="137" t="str">
        <f>IF(AS172="","",VLOOKUP(AS172,'シフト記号表（勤務時間帯）'!$C$6:$K$35,9,FALSE))</f>
        <v/>
      </c>
      <c r="AT173" s="138" t="str">
        <f>IF(AT172="","",VLOOKUP(AT172,'シフト記号表（勤務時間帯）'!$C$6:$K$35,9,FALSE))</f>
        <v/>
      </c>
      <c r="AU173" s="136" t="str">
        <f>IF(AU172="","",VLOOKUP(AU172,'シフト記号表（勤務時間帯）'!$C$6:$K$35,9,FALSE))</f>
        <v/>
      </c>
      <c r="AV173" s="137" t="str">
        <f>IF(AV172="","",VLOOKUP(AV172,'シフト記号表（勤務時間帯）'!$C$6:$K$35,9,FALSE))</f>
        <v/>
      </c>
      <c r="AW173" s="137" t="str">
        <f>IF(AW172="","",VLOOKUP(AW172,'シフト記号表（勤務時間帯）'!$C$6:$K$35,9,FALSE))</f>
        <v/>
      </c>
      <c r="AX173" s="862">
        <f>IF($BB$3="４週",SUM(S173:AT173),IF($BB$3="暦月",SUM(S173:AW173),""))</f>
        <v>0</v>
      </c>
      <c r="AY173" s="863"/>
      <c r="AZ173" s="864">
        <f>IF($BB$3="４週",AX173/4,IF($BB$3="暦月",'地密通所（100名）'!AX173/('地密通所（100名）'!$BB$8/7),""))</f>
        <v>0</v>
      </c>
      <c r="BA173" s="865"/>
      <c r="BB173" s="855"/>
      <c r="BC173" s="830"/>
      <c r="BD173" s="830"/>
      <c r="BE173" s="830"/>
      <c r="BF173" s="831"/>
    </row>
    <row r="174" spans="2:58" ht="20.25" customHeight="1">
      <c r="B174" s="1036"/>
      <c r="C174" s="906"/>
      <c r="D174" s="907"/>
      <c r="E174" s="908"/>
      <c r="F174" s="214">
        <f>C172</f>
        <v>0</v>
      </c>
      <c r="G174" s="821"/>
      <c r="H174" s="825"/>
      <c r="I174" s="823"/>
      <c r="J174" s="823"/>
      <c r="K174" s="824"/>
      <c r="L174" s="832"/>
      <c r="M174" s="833"/>
      <c r="N174" s="833"/>
      <c r="O174" s="834"/>
      <c r="P174" s="895" t="s">
        <v>152</v>
      </c>
      <c r="Q174" s="896"/>
      <c r="R174" s="897"/>
      <c r="S174" s="140" t="str">
        <f>IF(S172="","",VLOOKUP(S172,'シフト記号表（勤務時間帯）'!$C$6:$U$35,19,FALSE))</f>
        <v/>
      </c>
      <c r="T174" s="141" t="str">
        <f>IF(T172="","",VLOOKUP(T172,'シフト記号表（勤務時間帯）'!$C$6:$U$35,19,FALSE))</f>
        <v/>
      </c>
      <c r="U174" s="141" t="str">
        <f>IF(U172="","",VLOOKUP(U172,'シフト記号表（勤務時間帯）'!$C$6:$U$35,19,FALSE))</f>
        <v/>
      </c>
      <c r="V174" s="141" t="str">
        <f>IF(V172="","",VLOOKUP(V172,'シフト記号表（勤務時間帯）'!$C$6:$U$35,19,FALSE))</f>
        <v/>
      </c>
      <c r="W174" s="141" t="str">
        <f>IF(W172="","",VLOOKUP(W172,'シフト記号表（勤務時間帯）'!$C$6:$U$35,19,FALSE))</f>
        <v/>
      </c>
      <c r="X174" s="141" t="str">
        <f>IF(X172="","",VLOOKUP(X172,'シフト記号表（勤務時間帯）'!$C$6:$U$35,19,FALSE))</f>
        <v/>
      </c>
      <c r="Y174" s="142" t="str">
        <f>IF(Y172="","",VLOOKUP(Y172,'シフト記号表（勤務時間帯）'!$C$6:$U$35,19,FALSE))</f>
        <v/>
      </c>
      <c r="Z174" s="140" t="str">
        <f>IF(Z172="","",VLOOKUP(Z172,'シフト記号表（勤務時間帯）'!$C$6:$U$35,19,FALSE))</f>
        <v/>
      </c>
      <c r="AA174" s="141" t="str">
        <f>IF(AA172="","",VLOOKUP(AA172,'シフト記号表（勤務時間帯）'!$C$6:$U$35,19,FALSE))</f>
        <v/>
      </c>
      <c r="AB174" s="141" t="str">
        <f>IF(AB172="","",VLOOKUP(AB172,'シフト記号表（勤務時間帯）'!$C$6:$U$35,19,FALSE))</f>
        <v/>
      </c>
      <c r="AC174" s="141" t="str">
        <f>IF(AC172="","",VLOOKUP(AC172,'シフト記号表（勤務時間帯）'!$C$6:$U$35,19,FALSE))</f>
        <v/>
      </c>
      <c r="AD174" s="141" t="str">
        <f>IF(AD172="","",VLOOKUP(AD172,'シフト記号表（勤務時間帯）'!$C$6:$U$35,19,FALSE))</f>
        <v/>
      </c>
      <c r="AE174" s="141" t="str">
        <f>IF(AE172="","",VLOOKUP(AE172,'シフト記号表（勤務時間帯）'!$C$6:$U$35,19,FALSE))</f>
        <v/>
      </c>
      <c r="AF174" s="142" t="str">
        <f>IF(AF172="","",VLOOKUP(AF172,'シフト記号表（勤務時間帯）'!$C$6:$U$35,19,FALSE))</f>
        <v/>
      </c>
      <c r="AG174" s="140" t="str">
        <f>IF(AG172="","",VLOOKUP(AG172,'シフト記号表（勤務時間帯）'!$C$6:$U$35,19,FALSE))</f>
        <v/>
      </c>
      <c r="AH174" s="141" t="str">
        <f>IF(AH172="","",VLOOKUP(AH172,'シフト記号表（勤務時間帯）'!$C$6:$U$35,19,FALSE))</f>
        <v/>
      </c>
      <c r="AI174" s="141" t="str">
        <f>IF(AI172="","",VLOOKUP(AI172,'シフト記号表（勤務時間帯）'!$C$6:$U$35,19,FALSE))</f>
        <v/>
      </c>
      <c r="AJ174" s="141" t="str">
        <f>IF(AJ172="","",VLOOKUP(AJ172,'シフト記号表（勤務時間帯）'!$C$6:$U$35,19,FALSE))</f>
        <v/>
      </c>
      <c r="AK174" s="141" t="str">
        <f>IF(AK172="","",VLOOKUP(AK172,'シフト記号表（勤務時間帯）'!$C$6:$U$35,19,FALSE))</f>
        <v/>
      </c>
      <c r="AL174" s="141" t="str">
        <f>IF(AL172="","",VLOOKUP(AL172,'シフト記号表（勤務時間帯）'!$C$6:$U$35,19,FALSE))</f>
        <v/>
      </c>
      <c r="AM174" s="142" t="str">
        <f>IF(AM172="","",VLOOKUP(AM172,'シフト記号表（勤務時間帯）'!$C$6:$U$35,19,FALSE))</f>
        <v/>
      </c>
      <c r="AN174" s="140" t="str">
        <f>IF(AN172="","",VLOOKUP(AN172,'シフト記号表（勤務時間帯）'!$C$6:$U$35,19,FALSE))</f>
        <v/>
      </c>
      <c r="AO174" s="141" t="str">
        <f>IF(AO172="","",VLOOKUP(AO172,'シフト記号表（勤務時間帯）'!$C$6:$U$35,19,FALSE))</f>
        <v/>
      </c>
      <c r="AP174" s="141" t="str">
        <f>IF(AP172="","",VLOOKUP(AP172,'シフト記号表（勤務時間帯）'!$C$6:$U$35,19,FALSE))</f>
        <v/>
      </c>
      <c r="AQ174" s="141" t="str">
        <f>IF(AQ172="","",VLOOKUP(AQ172,'シフト記号表（勤務時間帯）'!$C$6:$U$35,19,FALSE))</f>
        <v/>
      </c>
      <c r="AR174" s="141" t="str">
        <f>IF(AR172="","",VLOOKUP(AR172,'シフト記号表（勤務時間帯）'!$C$6:$U$35,19,FALSE))</f>
        <v/>
      </c>
      <c r="AS174" s="141" t="str">
        <f>IF(AS172="","",VLOOKUP(AS172,'シフト記号表（勤務時間帯）'!$C$6:$U$35,19,FALSE))</f>
        <v/>
      </c>
      <c r="AT174" s="142" t="str">
        <f>IF(AT172="","",VLOOKUP(AT172,'シフト記号表（勤務時間帯）'!$C$6:$U$35,19,FALSE))</f>
        <v/>
      </c>
      <c r="AU174" s="140" t="str">
        <f>IF(AU172="","",VLOOKUP(AU172,'シフト記号表（勤務時間帯）'!$C$6:$U$35,19,FALSE))</f>
        <v/>
      </c>
      <c r="AV174" s="141" t="str">
        <f>IF(AV172="","",VLOOKUP(AV172,'シフト記号表（勤務時間帯）'!$C$6:$U$35,19,FALSE))</f>
        <v/>
      </c>
      <c r="AW174" s="141" t="str">
        <f>IF(AW172="","",VLOOKUP(AW172,'シフト記号表（勤務時間帯）'!$C$6:$U$35,19,FALSE))</f>
        <v/>
      </c>
      <c r="AX174" s="869">
        <f>IF($BB$3="４週",SUM(S174:AT174),IF($BB$3="暦月",SUM(S174:AW174),""))</f>
        <v>0</v>
      </c>
      <c r="AY174" s="870"/>
      <c r="AZ174" s="871">
        <f>IF($BB$3="４週",AX174/4,IF($BB$3="暦月",'地密通所（100名）'!AX174/('地密通所（100名）'!$BB$8/7),""))</f>
        <v>0</v>
      </c>
      <c r="BA174" s="872"/>
      <c r="BB174" s="914"/>
      <c r="BC174" s="833"/>
      <c r="BD174" s="833"/>
      <c r="BE174" s="833"/>
      <c r="BF174" s="834"/>
    </row>
    <row r="175" spans="2:58" ht="20.25" customHeight="1">
      <c r="B175" s="1036">
        <f>B172+1</f>
        <v>52</v>
      </c>
      <c r="C175" s="900"/>
      <c r="D175" s="901"/>
      <c r="E175" s="902"/>
      <c r="F175" s="143"/>
      <c r="G175" s="819"/>
      <c r="H175" s="822"/>
      <c r="I175" s="823"/>
      <c r="J175" s="823"/>
      <c r="K175" s="824"/>
      <c r="L175" s="826"/>
      <c r="M175" s="827"/>
      <c r="N175" s="827"/>
      <c r="O175" s="828"/>
      <c r="P175" s="835" t="s">
        <v>148</v>
      </c>
      <c r="Q175" s="836"/>
      <c r="R175" s="837"/>
      <c r="S175" s="211"/>
      <c r="T175" s="212"/>
      <c r="U175" s="212"/>
      <c r="V175" s="212"/>
      <c r="W175" s="212"/>
      <c r="X175" s="212"/>
      <c r="Y175" s="213"/>
      <c r="Z175" s="211"/>
      <c r="AA175" s="212"/>
      <c r="AB175" s="212"/>
      <c r="AC175" s="212"/>
      <c r="AD175" s="212"/>
      <c r="AE175" s="212"/>
      <c r="AF175" s="213"/>
      <c r="AG175" s="211"/>
      <c r="AH175" s="212"/>
      <c r="AI175" s="212"/>
      <c r="AJ175" s="212"/>
      <c r="AK175" s="212"/>
      <c r="AL175" s="212"/>
      <c r="AM175" s="213"/>
      <c r="AN175" s="211"/>
      <c r="AO175" s="212"/>
      <c r="AP175" s="212"/>
      <c r="AQ175" s="212"/>
      <c r="AR175" s="212"/>
      <c r="AS175" s="212"/>
      <c r="AT175" s="213"/>
      <c r="AU175" s="211"/>
      <c r="AV175" s="212"/>
      <c r="AW175" s="212"/>
      <c r="AX175" s="1039"/>
      <c r="AY175" s="1040"/>
      <c r="AZ175" s="1041"/>
      <c r="BA175" s="1042"/>
      <c r="BB175" s="854"/>
      <c r="BC175" s="827"/>
      <c r="BD175" s="827"/>
      <c r="BE175" s="827"/>
      <c r="BF175" s="828"/>
    </row>
    <row r="176" spans="2:58" ht="20.25" customHeight="1">
      <c r="B176" s="1036"/>
      <c r="C176" s="903"/>
      <c r="D176" s="904"/>
      <c r="E176" s="905"/>
      <c r="F176" s="135"/>
      <c r="G176" s="820"/>
      <c r="H176" s="825"/>
      <c r="I176" s="823"/>
      <c r="J176" s="823"/>
      <c r="K176" s="824"/>
      <c r="L176" s="829"/>
      <c r="M176" s="830"/>
      <c r="N176" s="830"/>
      <c r="O176" s="831"/>
      <c r="P176" s="859" t="s">
        <v>151</v>
      </c>
      <c r="Q176" s="860"/>
      <c r="R176" s="861"/>
      <c r="S176" s="136" t="str">
        <f>IF(S175="","",VLOOKUP(S175,'シフト記号表（勤務時間帯）'!$C$6:$K$35,9,FALSE))</f>
        <v/>
      </c>
      <c r="T176" s="137" t="str">
        <f>IF(T175="","",VLOOKUP(T175,'シフト記号表（勤務時間帯）'!$C$6:$K$35,9,FALSE))</f>
        <v/>
      </c>
      <c r="U176" s="137" t="str">
        <f>IF(U175="","",VLOOKUP(U175,'シフト記号表（勤務時間帯）'!$C$6:$K$35,9,FALSE))</f>
        <v/>
      </c>
      <c r="V176" s="137" t="str">
        <f>IF(V175="","",VLOOKUP(V175,'シフト記号表（勤務時間帯）'!$C$6:$K$35,9,FALSE))</f>
        <v/>
      </c>
      <c r="W176" s="137" t="str">
        <f>IF(W175="","",VLOOKUP(W175,'シフト記号表（勤務時間帯）'!$C$6:$K$35,9,FALSE))</f>
        <v/>
      </c>
      <c r="X176" s="137" t="str">
        <f>IF(X175="","",VLOOKUP(X175,'シフト記号表（勤務時間帯）'!$C$6:$K$35,9,FALSE))</f>
        <v/>
      </c>
      <c r="Y176" s="138" t="str">
        <f>IF(Y175="","",VLOOKUP(Y175,'シフト記号表（勤務時間帯）'!$C$6:$K$35,9,FALSE))</f>
        <v/>
      </c>
      <c r="Z176" s="136" t="str">
        <f>IF(Z175="","",VLOOKUP(Z175,'シフト記号表（勤務時間帯）'!$C$6:$K$35,9,FALSE))</f>
        <v/>
      </c>
      <c r="AA176" s="137" t="str">
        <f>IF(AA175="","",VLOOKUP(AA175,'シフト記号表（勤務時間帯）'!$C$6:$K$35,9,FALSE))</f>
        <v/>
      </c>
      <c r="AB176" s="137" t="str">
        <f>IF(AB175="","",VLOOKUP(AB175,'シフト記号表（勤務時間帯）'!$C$6:$K$35,9,FALSE))</f>
        <v/>
      </c>
      <c r="AC176" s="137" t="str">
        <f>IF(AC175="","",VLOOKUP(AC175,'シフト記号表（勤務時間帯）'!$C$6:$K$35,9,FALSE))</f>
        <v/>
      </c>
      <c r="AD176" s="137" t="str">
        <f>IF(AD175="","",VLOOKUP(AD175,'シフト記号表（勤務時間帯）'!$C$6:$K$35,9,FALSE))</f>
        <v/>
      </c>
      <c r="AE176" s="137" t="str">
        <f>IF(AE175="","",VLOOKUP(AE175,'シフト記号表（勤務時間帯）'!$C$6:$K$35,9,FALSE))</f>
        <v/>
      </c>
      <c r="AF176" s="138" t="str">
        <f>IF(AF175="","",VLOOKUP(AF175,'シフト記号表（勤務時間帯）'!$C$6:$K$35,9,FALSE))</f>
        <v/>
      </c>
      <c r="AG176" s="136" t="str">
        <f>IF(AG175="","",VLOOKUP(AG175,'シフト記号表（勤務時間帯）'!$C$6:$K$35,9,FALSE))</f>
        <v/>
      </c>
      <c r="AH176" s="137" t="str">
        <f>IF(AH175="","",VLOOKUP(AH175,'シフト記号表（勤務時間帯）'!$C$6:$K$35,9,FALSE))</f>
        <v/>
      </c>
      <c r="AI176" s="137" t="str">
        <f>IF(AI175="","",VLOOKUP(AI175,'シフト記号表（勤務時間帯）'!$C$6:$K$35,9,FALSE))</f>
        <v/>
      </c>
      <c r="AJ176" s="137" t="str">
        <f>IF(AJ175="","",VLOOKUP(AJ175,'シフト記号表（勤務時間帯）'!$C$6:$K$35,9,FALSE))</f>
        <v/>
      </c>
      <c r="AK176" s="137" t="str">
        <f>IF(AK175="","",VLOOKUP(AK175,'シフト記号表（勤務時間帯）'!$C$6:$K$35,9,FALSE))</f>
        <v/>
      </c>
      <c r="AL176" s="137" t="str">
        <f>IF(AL175="","",VLOOKUP(AL175,'シフト記号表（勤務時間帯）'!$C$6:$K$35,9,FALSE))</f>
        <v/>
      </c>
      <c r="AM176" s="138" t="str">
        <f>IF(AM175="","",VLOOKUP(AM175,'シフト記号表（勤務時間帯）'!$C$6:$K$35,9,FALSE))</f>
        <v/>
      </c>
      <c r="AN176" s="136" t="str">
        <f>IF(AN175="","",VLOOKUP(AN175,'シフト記号表（勤務時間帯）'!$C$6:$K$35,9,FALSE))</f>
        <v/>
      </c>
      <c r="AO176" s="137" t="str">
        <f>IF(AO175="","",VLOOKUP(AO175,'シフト記号表（勤務時間帯）'!$C$6:$K$35,9,FALSE))</f>
        <v/>
      </c>
      <c r="AP176" s="137" t="str">
        <f>IF(AP175="","",VLOOKUP(AP175,'シフト記号表（勤務時間帯）'!$C$6:$K$35,9,FALSE))</f>
        <v/>
      </c>
      <c r="AQ176" s="137" t="str">
        <f>IF(AQ175="","",VLOOKUP(AQ175,'シフト記号表（勤務時間帯）'!$C$6:$K$35,9,FALSE))</f>
        <v/>
      </c>
      <c r="AR176" s="137" t="str">
        <f>IF(AR175="","",VLOOKUP(AR175,'シフト記号表（勤務時間帯）'!$C$6:$K$35,9,FALSE))</f>
        <v/>
      </c>
      <c r="AS176" s="137" t="str">
        <f>IF(AS175="","",VLOOKUP(AS175,'シフト記号表（勤務時間帯）'!$C$6:$K$35,9,FALSE))</f>
        <v/>
      </c>
      <c r="AT176" s="138" t="str">
        <f>IF(AT175="","",VLOOKUP(AT175,'シフト記号表（勤務時間帯）'!$C$6:$K$35,9,FALSE))</f>
        <v/>
      </c>
      <c r="AU176" s="136" t="str">
        <f>IF(AU175="","",VLOOKUP(AU175,'シフト記号表（勤務時間帯）'!$C$6:$K$35,9,FALSE))</f>
        <v/>
      </c>
      <c r="AV176" s="137" t="str">
        <f>IF(AV175="","",VLOOKUP(AV175,'シフト記号表（勤務時間帯）'!$C$6:$K$35,9,FALSE))</f>
        <v/>
      </c>
      <c r="AW176" s="137" t="str">
        <f>IF(AW175="","",VLOOKUP(AW175,'シフト記号表（勤務時間帯）'!$C$6:$K$35,9,FALSE))</f>
        <v/>
      </c>
      <c r="AX176" s="862">
        <f>IF($BB$3="４週",SUM(S176:AT176),IF($BB$3="暦月",SUM(S176:AW176),""))</f>
        <v>0</v>
      </c>
      <c r="AY176" s="863"/>
      <c r="AZ176" s="864">
        <f>IF($BB$3="４週",AX176/4,IF($BB$3="暦月",'地密通所（100名）'!AX176/('地密通所（100名）'!$BB$8/7),""))</f>
        <v>0</v>
      </c>
      <c r="BA176" s="865"/>
      <c r="BB176" s="855"/>
      <c r="BC176" s="830"/>
      <c r="BD176" s="830"/>
      <c r="BE176" s="830"/>
      <c r="BF176" s="831"/>
    </row>
    <row r="177" spans="2:58" ht="20.25" customHeight="1">
      <c r="B177" s="1036"/>
      <c r="C177" s="906"/>
      <c r="D177" s="907"/>
      <c r="E177" s="908"/>
      <c r="F177" s="214">
        <f>C175</f>
        <v>0</v>
      </c>
      <c r="G177" s="821"/>
      <c r="H177" s="825"/>
      <c r="I177" s="823"/>
      <c r="J177" s="823"/>
      <c r="K177" s="824"/>
      <c r="L177" s="832"/>
      <c r="M177" s="833"/>
      <c r="N177" s="833"/>
      <c r="O177" s="834"/>
      <c r="P177" s="895" t="s">
        <v>152</v>
      </c>
      <c r="Q177" s="896"/>
      <c r="R177" s="897"/>
      <c r="S177" s="140" t="str">
        <f>IF(S175="","",VLOOKUP(S175,'シフト記号表（勤務時間帯）'!$C$6:$U$35,19,FALSE))</f>
        <v/>
      </c>
      <c r="T177" s="141" t="str">
        <f>IF(T175="","",VLOOKUP(T175,'シフト記号表（勤務時間帯）'!$C$6:$U$35,19,FALSE))</f>
        <v/>
      </c>
      <c r="U177" s="141" t="str">
        <f>IF(U175="","",VLOOKUP(U175,'シフト記号表（勤務時間帯）'!$C$6:$U$35,19,FALSE))</f>
        <v/>
      </c>
      <c r="V177" s="141" t="str">
        <f>IF(V175="","",VLOOKUP(V175,'シフト記号表（勤務時間帯）'!$C$6:$U$35,19,FALSE))</f>
        <v/>
      </c>
      <c r="W177" s="141" t="str">
        <f>IF(W175="","",VLOOKUP(W175,'シフト記号表（勤務時間帯）'!$C$6:$U$35,19,FALSE))</f>
        <v/>
      </c>
      <c r="X177" s="141" t="str">
        <f>IF(X175="","",VLOOKUP(X175,'シフト記号表（勤務時間帯）'!$C$6:$U$35,19,FALSE))</f>
        <v/>
      </c>
      <c r="Y177" s="142" t="str">
        <f>IF(Y175="","",VLOOKUP(Y175,'シフト記号表（勤務時間帯）'!$C$6:$U$35,19,FALSE))</f>
        <v/>
      </c>
      <c r="Z177" s="140" t="str">
        <f>IF(Z175="","",VLOOKUP(Z175,'シフト記号表（勤務時間帯）'!$C$6:$U$35,19,FALSE))</f>
        <v/>
      </c>
      <c r="AA177" s="141" t="str">
        <f>IF(AA175="","",VLOOKUP(AA175,'シフト記号表（勤務時間帯）'!$C$6:$U$35,19,FALSE))</f>
        <v/>
      </c>
      <c r="AB177" s="141" t="str">
        <f>IF(AB175="","",VLOOKUP(AB175,'シフト記号表（勤務時間帯）'!$C$6:$U$35,19,FALSE))</f>
        <v/>
      </c>
      <c r="AC177" s="141" t="str">
        <f>IF(AC175="","",VLOOKUP(AC175,'シフト記号表（勤務時間帯）'!$C$6:$U$35,19,FALSE))</f>
        <v/>
      </c>
      <c r="AD177" s="141" t="str">
        <f>IF(AD175="","",VLOOKUP(AD175,'シフト記号表（勤務時間帯）'!$C$6:$U$35,19,FALSE))</f>
        <v/>
      </c>
      <c r="AE177" s="141" t="str">
        <f>IF(AE175="","",VLOOKUP(AE175,'シフト記号表（勤務時間帯）'!$C$6:$U$35,19,FALSE))</f>
        <v/>
      </c>
      <c r="AF177" s="142" t="str">
        <f>IF(AF175="","",VLOOKUP(AF175,'シフト記号表（勤務時間帯）'!$C$6:$U$35,19,FALSE))</f>
        <v/>
      </c>
      <c r="AG177" s="140" t="str">
        <f>IF(AG175="","",VLOOKUP(AG175,'シフト記号表（勤務時間帯）'!$C$6:$U$35,19,FALSE))</f>
        <v/>
      </c>
      <c r="AH177" s="141" t="str">
        <f>IF(AH175="","",VLOOKUP(AH175,'シフト記号表（勤務時間帯）'!$C$6:$U$35,19,FALSE))</f>
        <v/>
      </c>
      <c r="AI177" s="141" t="str">
        <f>IF(AI175="","",VLOOKUP(AI175,'シフト記号表（勤務時間帯）'!$C$6:$U$35,19,FALSE))</f>
        <v/>
      </c>
      <c r="AJ177" s="141" t="str">
        <f>IF(AJ175="","",VLOOKUP(AJ175,'シフト記号表（勤務時間帯）'!$C$6:$U$35,19,FALSE))</f>
        <v/>
      </c>
      <c r="AK177" s="141" t="str">
        <f>IF(AK175="","",VLOOKUP(AK175,'シフト記号表（勤務時間帯）'!$C$6:$U$35,19,FALSE))</f>
        <v/>
      </c>
      <c r="AL177" s="141" t="str">
        <f>IF(AL175="","",VLOOKUP(AL175,'シフト記号表（勤務時間帯）'!$C$6:$U$35,19,FALSE))</f>
        <v/>
      </c>
      <c r="AM177" s="142" t="str">
        <f>IF(AM175="","",VLOOKUP(AM175,'シフト記号表（勤務時間帯）'!$C$6:$U$35,19,FALSE))</f>
        <v/>
      </c>
      <c r="AN177" s="140" t="str">
        <f>IF(AN175="","",VLOOKUP(AN175,'シフト記号表（勤務時間帯）'!$C$6:$U$35,19,FALSE))</f>
        <v/>
      </c>
      <c r="AO177" s="141" t="str">
        <f>IF(AO175="","",VLOOKUP(AO175,'シフト記号表（勤務時間帯）'!$C$6:$U$35,19,FALSE))</f>
        <v/>
      </c>
      <c r="AP177" s="141" t="str">
        <f>IF(AP175="","",VLOOKUP(AP175,'シフト記号表（勤務時間帯）'!$C$6:$U$35,19,FALSE))</f>
        <v/>
      </c>
      <c r="AQ177" s="141" t="str">
        <f>IF(AQ175="","",VLOOKUP(AQ175,'シフト記号表（勤務時間帯）'!$C$6:$U$35,19,FALSE))</f>
        <v/>
      </c>
      <c r="AR177" s="141" t="str">
        <f>IF(AR175="","",VLOOKUP(AR175,'シフト記号表（勤務時間帯）'!$C$6:$U$35,19,FALSE))</f>
        <v/>
      </c>
      <c r="AS177" s="141" t="str">
        <f>IF(AS175="","",VLOOKUP(AS175,'シフト記号表（勤務時間帯）'!$C$6:$U$35,19,FALSE))</f>
        <v/>
      </c>
      <c r="AT177" s="142" t="str">
        <f>IF(AT175="","",VLOOKUP(AT175,'シフト記号表（勤務時間帯）'!$C$6:$U$35,19,FALSE))</f>
        <v/>
      </c>
      <c r="AU177" s="140" t="str">
        <f>IF(AU175="","",VLOOKUP(AU175,'シフト記号表（勤務時間帯）'!$C$6:$U$35,19,FALSE))</f>
        <v/>
      </c>
      <c r="AV177" s="141" t="str">
        <f>IF(AV175="","",VLOOKUP(AV175,'シフト記号表（勤務時間帯）'!$C$6:$U$35,19,FALSE))</f>
        <v/>
      </c>
      <c r="AW177" s="141" t="str">
        <f>IF(AW175="","",VLOOKUP(AW175,'シフト記号表（勤務時間帯）'!$C$6:$U$35,19,FALSE))</f>
        <v/>
      </c>
      <c r="AX177" s="869">
        <f>IF($BB$3="４週",SUM(S177:AT177),IF($BB$3="暦月",SUM(S177:AW177),""))</f>
        <v>0</v>
      </c>
      <c r="AY177" s="870"/>
      <c r="AZ177" s="871">
        <f>IF($BB$3="４週",AX177/4,IF($BB$3="暦月",'地密通所（100名）'!AX177/('地密通所（100名）'!$BB$8/7),""))</f>
        <v>0</v>
      </c>
      <c r="BA177" s="872"/>
      <c r="BB177" s="914"/>
      <c r="BC177" s="833"/>
      <c r="BD177" s="833"/>
      <c r="BE177" s="833"/>
      <c r="BF177" s="834"/>
    </row>
    <row r="178" spans="2:58" ht="20.25" customHeight="1">
      <c r="B178" s="1036">
        <f>B175+1</f>
        <v>53</v>
      </c>
      <c r="C178" s="900"/>
      <c r="D178" s="901"/>
      <c r="E178" s="902"/>
      <c r="F178" s="143"/>
      <c r="G178" s="819"/>
      <c r="H178" s="822"/>
      <c r="I178" s="823"/>
      <c r="J178" s="823"/>
      <c r="K178" s="824"/>
      <c r="L178" s="826"/>
      <c r="M178" s="827"/>
      <c r="N178" s="827"/>
      <c r="O178" s="828"/>
      <c r="P178" s="835" t="s">
        <v>148</v>
      </c>
      <c r="Q178" s="836"/>
      <c r="R178" s="837"/>
      <c r="S178" s="211"/>
      <c r="T178" s="212"/>
      <c r="U178" s="212"/>
      <c r="V178" s="212"/>
      <c r="W178" s="212"/>
      <c r="X178" s="212"/>
      <c r="Y178" s="213"/>
      <c r="Z178" s="211"/>
      <c r="AA178" s="212"/>
      <c r="AB178" s="212"/>
      <c r="AC178" s="212"/>
      <c r="AD178" s="212"/>
      <c r="AE178" s="212"/>
      <c r="AF178" s="213"/>
      <c r="AG178" s="211"/>
      <c r="AH178" s="212"/>
      <c r="AI178" s="212"/>
      <c r="AJ178" s="212"/>
      <c r="AK178" s="212"/>
      <c r="AL178" s="212"/>
      <c r="AM178" s="213"/>
      <c r="AN178" s="211"/>
      <c r="AO178" s="212"/>
      <c r="AP178" s="212"/>
      <c r="AQ178" s="212"/>
      <c r="AR178" s="212"/>
      <c r="AS178" s="212"/>
      <c r="AT178" s="213"/>
      <c r="AU178" s="211"/>
      <c r="AV178" s="212"/>
      <c r="AW178" s="212"/>
      <c r="AX178" s="1039"/>
      <c r="AY178" s="1040"/>
      <c r="AZ178" s="1041"/>
      <c r="BA178" s="1042"/>
      <c r="BB178" s="854"/>
      <c r="BC178" s="827"/>
      <c r="BD178" s="827"/>
      <c r="BE178" s="827"/>
      <c r="BF178" s="828"/>
    </row>
    <row r="179" spans="2:58" ht="20.25" customHeight="1">
      <c r="B179" s="1036"/>
      <c r="C179" s="903"/>
      <c r="D179" s="904"/>
      <c r="E179" s="905"/>
      <c r="F179" s="135"/>
      <c r="G179" s="820"/>
      <c r="H179" s="825"/>
      <c r="I179" s="823"/>
      <c r="J179" s="823"/>
      <c r="K179" s="824"/>
      <c r="L179" s="829"/>
      <c r="M179" s="830"/>
      <c r="N179" s="830"/>
      <c r="O179" s="831"/>
      <c r="P179" s="859" t="s">
        <v>151</v>
      </c>
      <c r="Q179" s="860"/>
      <c r="R179" s="861"/>
      <c r="S179" s="136" t="str">
        <f>IF(S178="","",VLOOKUP(S178,'シフト記号表（勤務時間帯）'!$C$6:$K$35,9,FALSE))</f>
        <v/>
      </c>
      <c r="T179" s="137" t="str">
        <f>IF(T178="","",VLOOKUP(T178,'シフト記号表（勤務時間帯）'!$C$6:$K$35,9,FALSE))</f>
        <v/>
      </c>
      <c r="U179" s="137" t="str">
        <f>IF(U178="","",VLOOKUP(U178,'シフト記号表（勤務時間帯）'!$C$6:$K$35,9,FALSE))</f>
        <v/>
      </c>
      <c r="V179" s="137" t="str">
        <f>IF(V178="","",VLOOKUP(V178,'シフト記号表（勤務時間帯）'!$C$6:$K$35,9,FALSE))</f>
        <v/>
      </c>
      <c r="W179" s="137" t="str">
        <f>IF(W178="","",VLOOKUP(W178,'シフト記号表（勤務時間帯）'!$C$6:$K$35,9,FALSE))</f>
        <v/>
      </c>
      <c r="X179" s="137" t="str">
        <f>IF(X178="","",VLOOKUP(X178,'シフト記号表（勤務時間帯）'!$C$6:$K$35,9,FALSE))</f>
        <v/>
      </c>
      <c r="Y179" s="138" t="str">
        <f>IF(Y178="","",VLOOKUP(Y178,'シフト記号表（勤務時間帯）'!$C$6:$K$35,9,FALSE))</f>
        <v/>
      </c>
      <c r="Z179" s="136" t="str">
        <f>IF(Z178="","",VLOOKUP(Z178,'シフト記号表（勤務時間帯）'!$C$6:$K$35,9,FALSE))</f>
        <v/>
      </c>
      <c r="AA179" s="137" t="str">
        <f>IF(AA178="","",VLOOKUP(AA178,'シフト記号表（勤務時間帯）'!$C$6:$K$35,9,FALSE))</f>
        <v/>
      </c>
      <c r="AB179" s="137" t="str">
        <f>IF(AB178="","",VLOOKUP(AB178,'シフト記号表（勤務時間帯）'!$C$6:$K$35,9,FALSE))</f>
        <v/>
      </c>
      <c r="AC179" s="137" t="str">
        <f>IF(AC178="","",VLOOKUP(AC178,'シフト記号表（勤務時間帯）'!$C$6:$K$35,9,FALSE))</f>
        <v/>
      </c>
      <c r="AD179" s="137" t="str">
        <f>IF(AD178="","",VLOOKUP(AD178,'シフト記号表（勤務時間帯）'!$C$6:$K$35,9,FALSE))</f>
        <v/>
      </c>
      <c r="AE179" s="137" t="str">
        <f>IF(AE178="","",VLOOKUP(AE178,'シフト記号表（勤務時間帯）'!$C$6:$K$35,9,FALSE))</f>
        <v/>
      </c>
      <c r="AF179" s="138" t="str">
        <f>IF(AF178="","",VLOOKUP(AF178,'シフト記号表（勤務時間帯）'!$C$6:$K$35,9,FALSE))</f>
        <v/>
      </c>
      <c r="AG179" s="136" t="str">
        <f>IF(AG178="","",VLOOKUP(AG178,'シフト記号表（勤務時間帯）'!$C$6:$K$35,9,FALSE))</f>
        <v/>
      </c>
      <c r="AH179" s="137" t="str">
        <f>IF(AH178="","",VLOOKUP(AH178,'シフト記号表（勤務時間帯）'!$C$6:$K$35,9,FALSE))</f>
        <v/>
      </c>
      <c r="AI179" s="137" t="str">
        <f>IF(AI178="","",VLOOKUP(AI178,'シフト記号表（勤務時間帯）'!$C$6:$K$35,9,FALSE))</f>
        <v/>
      </c>
      <c r="AJ179" s="137" t="str">
        <f>IF(AJ178="","",VLOOKUP(AJ178,'シフト記号表（勤務時間帯）'!$C$6:$K$35,9,FALSE))</f>
        <v/>
      </c>
      <c r="AK179" s="137" t="str">
        <f>IF(AK178="","",VLOOKUP(AK178,'シフト記号表（勤務時間帯）'!$C$6:$K$35,9,FALSE))</f>
        <v/>
      </c>
      <c r="AL179" s="137" t="str">
        <f>IF(AL178="","",VLOOKUP(AL178,'シフト記号表（勤務時間帯）'!$C$6:$K$35,9,FALSE))</f>
        <v/>
      </c>
      <c r="AM179" s="138" t="str">
        <f>IF(AM178="","",VLOOKUP(AM178,'シフト記号表（勤務時間帯）'!$C$6:$K$35,9,FALSE))</f>
        <v/>
      </c>
      <c r="AN179" s="136" t="str">
        <f>IF(AN178="","",VLOOKUP(AN178,'シフト記号表（勤務時間帯）'!$C$6:$K$35,9,FALSE))</f>
        <v/>
      </c>
      <c r="AO179" s="137" t="str">
        <f>IF(AO178="","",VLOOKUP(AO178,'シフト記号表（勤務時間帯）'!$C$6:$K$35,9,FALSE))</f>
        <v/>
      </c>
      <c r="AP179" s="137" t="str">
        <f>IF(AP178="","",VLOOKUP(AP178,'シフト記号表（勤務時間帯）'!$C$6:$K$35,9,FALSE))</f>
        <v/>
      </c>
      <c r="AQ179" s="137" t="str">
        <f>IF(AQ178="","",VLOOKUP(AQ178,'シフト記号表（勤務時間帯）'!$C$6:$K$35,9,FALSE))</f>
        <v/>
      </c>
      <c r="AR179" s="137" t="str">
        <f>IF(AR178="","",VLOOKUP(AR178,'シフト記号表（勤務時間帯）'!$C$6:$K$35,9,FALSE))</f>
        <v/>
      </c>
      <c r="AS179" s="137" t="str">
        <f>IF(AS178="","",VLOOKUP(AS178,'シフト記号表（勤務時間帯）'!$C$6:$K$35,9,FALSE))</f>
        <v/>
      </c>
      <c r="AT179" s="138" t="str">
        <f>IF(AT178="","",VLOOKUP(AT178,'シフト記号表（勤務時間帯）'!$C$6:$K$35,9,FALSE))</f>
        <v/>
      </c>
      <c r="AU179" s="136" t="str">
        <f>IF(AU178="","",VLOOKUP(AU178,'シフト記号表（勤務時間帯）'!$C$6:$K$35,9,FALSE))</f>
        <v/>
      </c>
      <c r="AV179" s="137" t="str">
        <f>IF(AV178="","",VLOOKUP(AV178,'シフト記号表（勤務時間帯）'!$C$6:$K$35,9,FALSE))</f>
        <v/>
      </c>
      <c r="AW179" s="137" t="str">
        <f>IF(AW178="","",VLOOKUP(AW178,'シフト記号表（勤務時間帯）'!$C$6:$K$35,9,FALSE))</f>
        <v/>
      </c>
      <c r="AX179" s="862">
        <f>IF($BB$3="４週",SUM(S179:AT179),IF($BB$3="暦月",SUM(S179:AW179),""))</f>
        <v>0</v>
      </c>
      <c r="AY179" s="863"/>
      <c r="AZ179" s="864">
        <f>IF($BB$3="４週",AX179/4,IF($BB$3="暦月",'地密通所（100名）'!AX179/('地密通所（100名）'!$BB$8/7),""))</f>
        <v>0</v>
      </c>
      <c r="BA179" s="865"/>
      <c r="BB179" s="855"/>
      <c r="BC179" s="830"/>
      <c r="BD179" s="830"/>
      <c r="BE179" s="830"/>
      <c r="BF179" s="831"/>
    </row>
    <row r="180" spans="2:58" ht="20.25" customHeight="1">
      <c r="B180" s="1036"/>
      <c r="C180" s="906"/>
      <c r="D180" s="907"/>
      <c r="E180" s="908"/>
      <c r="F180" s="214">
        <f>C178</f>
        <v>0</v>
      </c>
      <c r="G180" s="821"/>
      <c r="H180" s="825"/>
      <c r="I180" s="823"/>
      <c r="J180" s="823"/>
      <c r="K180" s="824"/>
      <c r="L180" s="832"/>
      <c r="M180" s="833"/>
      <c r="N180" s="833"/>
      <c r="O180" s="834"/>
      <c r="P180" s="895" t="s">
        <v>152</v>
      </c>
      <c r="Q180" s="896"/>
      <c r="R180" s="897"/>
      <c r="S180" s="140" t="str">
        <f>IF(S178="","",VLOOKUP(S178,'シフト記号表（勤務時間帯）'!$C$6:$U$35,19,FALSE))</f>
        <v/>
      </c>
      <c r="T180" s="141" t="str">
        <f>IF(T178="","",VLOOKUP(T178,'シフト記号表（勤務時間帯）'!$C$6:$U$35,19,FALSE))</f>
        <v/>
      </c>
      <c r="U180" s="141" t="str">
        <f>IF(U178="","",VLOOKUP(U178,'シフト記号表（勤務時間帯）'!$C$6:$U$35,19,FALSE))</f>
        <v/>
      </c>
      <c r="V180" s="141" t="str">
        <f>IF(V178="","",VLOOKUP(V178,'シフト記号表（勤務時間帯）'!$C$6:$U$35,19,FALSE))</f>
        <v/>
      </c>
      <c r="W180" s="141" t="str">
        <f>IF(W178="","",VLOOKUP(W178,'シフト記号表（勤務時間帯）'!$C$6:$U$35,19,FALSE))</f>
        <v/>
      </c>
      <c r="X180" s="141" t="str">
        <f>IF(X178="","",VLOOKUP(X178,'シフト記号表（勤務時間帯）'!$C$6:$U$35,19,FALSE))</f>
        <v/>
      </c>
      <c r="Y180" s="142" t="str">
        <f>IF(Y178="","",VLOOKUP(Y178,'シフト記号表（勤務時間帯）'!$C$6:$U$35,19,FALSE))</f>
        <v/>
      </c>
      <c r="Z180" s="140" t="str">
        <f>IF(Z178="","",VLOOKUP(Z178,'シフト記号表（勤務時間帯）'!$C$6:$U$35,19,FALSE))</f>
        <v/>
      </c>
      <c r="AA180" s="141" t="str">
        <f>IF(AA178="","",VLOOKUP(AA178,'シフト記号表（勤務時間帯）'!$C$6:$U$35,19,FALSE))</f>
        <v/>
      </c>
      <c r="AB180" s="141" t="str">
        <f>IF(AB178="","",VLOOKUP(AB178,'シフト記号表（勤務時間帯）'!$C$6:$U$35,19,FALSE))</f>
        <v/>
      </c>
      <c r="AC180" s="141" t="str">
        <f>IF(AC178="","",VLOOKUP(AC178,'シフト記号表（勤務時間帯）'!$C$6:$U$35,19,FALSE))</f>
        <v/>
      </c>
      <c r="AD180" s="141" t="str">
        <f>IF(AD178="","",VLOOKUP(AD178,'シフト記号表（勤務時間帯）'!$C$6:$U$35,19,FALSE))</f>
        <v/>
      </c>
      <c r="AE180" s="141" t="str">
        <f>IF(AE178="","",VLOOKUP(AE178,'シフト記号表（勤務時間帯）'!$C$6:$U$35,19,FALSE))</f>
        <v/>
      </c>
      <c r="AF180" s="142" t="str">
        <f>IF(AF178="","",VLOOKUP(AF178,'シフト記号表（勤務時間帯）'!$C$6:$U$35,19,FALSE))</f>
        <v/>
      </c>
      <c r="AG180" s="140" t="str">
        <f>IF(AG178="","",VLOOKUP(AG178,'シフト記号表（勤務時間帯）'!$C$6:$U$35,19,FALSE))</f>
        <v/>
      </c>
      <c r="AH180" s="141" t="str">
        <f>IF(AH178="","",VLOOKUP(AH178,'シフト記号表（勤務時間帯）'!$C$6:$U$35,19,FALSE))</f>
        <v/>
      </c>
      <c r="AI180" s="141" t="str">
        <f>IF(AI178="","",VLOOKUP(AI178,'シフト記号表（勤務時間帯）'!$C$6:$U$35,19,FALSE))</f>
        <v/>
      </c>
      <c r="AJ180" s="141" t="str">
        <f>IF(AJ178="","",VLOOKUP(AJ178,'シフト記号表（勤務時間帯）'!$C$6:$U$35,19,FALSE))</f>
        <v/>
      </c>
      <c r="AK180" s="141" t="str">
        <f>IF(AK178="","",VLOOKUP(AK178,'シフト記号表（勤務時間帯）'!$C$6:$U$35,19,FALSE))</f>
        <v/>
      </c>
      <c r="AL180" s="141" t="str">
        <f>IF(AL178="","",VLOOKUP(AL178,'シフト記号表（勤務時間帯）'!$C$6:$U$35,19,FALSE))</f>
        <v/>
      </c>
      <c r="AM180" s="142" t="str">
        <f>IF(AM178="","",VLOOKUP(AM178,'シフト記号表（勤務時間帯）'!$C$6:$U$35,19,FALSE))</f>
        <v/>
      </c>
      <c r="AN180" s="140" t="str">
        <f>IF(AN178="","",VLOOKUP(AN178,'シフト記号表（勤務時間帯）'!$C$6:$U$35,19,FALSE))</f>
        <v/>
      </c>
      <c r="AO180" s="141" t="str">
        <f>IF(AO178="","",VLOOKUP(AO178,'シフト記号表（勤務時間帯）'!$C$6:$U$35,19,FALSE))</f>
        <v/>
      </c>
      <c r="AP180" s="141" t="str">
        <f>IF(AP178="","",VLOOKUP(AP178,'シフト記号表（勤務時間帯）'!$C$6:$U$35,19,FALSE))</f>
        <v/>
      </c>
      <c r="AQ180" s="141" t="str">
        <f>IF(AQ178="","",VLOOKUP(AQ178,'シフト記号表（勤務時間帯）'!$C$6:$U$35,19,FALSE))</f>
        <v/>
      </c>
      <c r="AR180" s="141" t="str">
        <f>IF(AR178="","",VLOOKUP(AR178,'シフト記号表（勤務時間帯）'!$C$6:$U$35,19,FALSE))</f>
        <v/>
      </c>
      <c r="AS180" s="141" t="str">
        <f>IF(AS178="","",VLOOKUP(AS178,'シフト記号表（勤務時間帯）'!$C$6:$U$35,19,FALSE))</f>
        <v/>
      </c>
      <c r="AT180" s="142" t="str">
        <f>IF(AT178="","",VLOOKUP(AT178,'シフト記号表（勤務時間帯）'!$C$6:$U$35,19,FALSE))</f>
        <v/>
      </c>
      <c r="AU180" s="140" t="str">
        <f>IF(AU178="","",VLOOKUP(AU178,'シフト記号表（勤務時間帯）'!$C$6:$U$35,19,FALSE))</f>
        <v/>
      </c>
      <c r="AV180" s="141" t="str">
        <f>IF(AV178="","",VLOOKUP(AV178,'シフト記号表（勤務時間帯）'!$C$6:$U$35,19,FALSE))</f>
        <v/>
      </c>
      <c r="AW180" s="141" t="str">
        <f>IF(AW178="","",VLOOKUP(AW178,'シフト記号表（勤務時間帯）'!$C$6:$U$35,19,FALSE))</f>
        <v/>
      </c>
      <c r="AX180" s="869">
        <f>IF($BB$3="４週",SUM(S180:AT180),IF($BB$3="暦月",SUM(S180:AW180),""))</f>
        <v>0</v>
      </c>
      <c r="AY180" s="870"/>
      <c r="AZ180" s="871">
        <f>IF($BB$3="４週",AX180/4,IF($BB$3="暦月",'地密通所（100名）'!AX180/('地密通所（100名）'!$BB$8/7),""))</f>
        <v>0</v>
      </c>
      <c r="BA180" s="872"/>
      <c r="BB180" s="914"/>
      <c r="BC180" s="833"/>
      <c r="BD180" s="833"/>
      <c r="BE180" s="833"/>
      <c r="BF180" s="834"/>
    </row>
    <row r="181" spans="2:58" ht="20.25" customHeight="1">
      <c r="B181" s="1036">
        <f>B178+1</f>
        <v>54</v>
      </c>
      <c r="C181" s="900"/>
      <c r="D181" s="901"/>
      <c r="E181" s="902"/>
      <c r="F181" s="143"/>
      <c r="G181" s="819"/>
      <c r="H181" s="822"/>
      <c r="I181" s="823"/>
      <c r="J181" s="823"/>
      <c r="K181" s="824"/>
      <c r="L181" s="826"/>
      <c r="M181" s="827"/>
      <c r="N181" s="827"/>
      <c r="O181" s="828"/>
      <c r="P181" s="835" t="s">
        <v>148</v>
      </c>
      <c r="Q181" s="836"/>
      <c r="R181" s="837"/>
      <c r="S181" s="211"/>
      <c r="T181" s="212"/>
      <c r="U181" s="212"/>
      <c r="V181" s="212"/>
      <c r="W181" s="212"/>
      <c r="X181" s="212"/>
      <c r="Y181" s="213"/>
      <c r="Z181" s="211"/>
      <c r="AA181" s="212"/>
      <c r="AB181" s="212"/>
      <c r="AC181" s="212"/>
      <c r="AD181" s="212"/>
      <c r="AE181" s="212"/>
      <c r="AF181" s="213"/>
      <c r="AG181" s="211"/>
      <c r="AH181" s="212"/>
      <c r="AI181" s="212"/>
      <c r="AJ181" s="212"/>
      <c r="AK181" s="212"/>
      <c r="AL181" s="212"/>
      <c r="AM181" s="213"/>
      <c r="AN181" s="211"/>
      <c r="AO181" s="212"/>
      <c r="AP181" s="212"/>
      <c r="AQ181" s="212"/>
      <c r="AR181" s="212"/>
      <c r="AS181" s="212"/>
      <c r="AT181" s="213"/>
      <c r="AU181" s="211"/>
      <c r="AV181" s="212"/>
      <c r="AW181" s="212"/>
      <c r="AX181" s="1039"/>
      <c r="AY181" s="1040"/>
      <c r="AZ181" s="1041"/>
      <c r="BA181" s="1042"/>
      <c r="BB181" s="854"/>
      <c r="BC181" s="827"/>
      <c r="BD181" s="827"/>
      <c r="BE181" s="827"/>
      <c r="BF181" s="828"/>
    </row>
    <row r="182" spans="2:58" ht="20.25" customHeight="1">
      <c r="B182" s="1036"/>
      <c r="C182" s="903"/>
      <c r="D182" s="904"/>
      <c r="E182" s="905"/>
      <c r="F182" s="135"/>
      <c r="G182" s="820"/>
      <c r="H182" s="825"/>
      <c r="I182" s="823"/>
      <c r="J182" s="823"/>
      <c r="K182" s="824"/>
      <c r="L182" s="829"/>
      <c r="M182" s="830"/>
      <c r="N182" s="830"/>
      <c r="O182" s="831"/>
      <c r="P182" s="859" t="s">
        <v>151</v>
      </c>
      <c r="Q182" s="860"/>
      <c r="R182" s="861"/>
      <c r="S182" s="136" t="str">
        <f>IF(S181="","",VLOOKUP(S181,'シフト記号表（勤務時間帯）'!$C$6:$K$35,9,FALSE))</f>
        <v/>
      </c>
      <c r="T182" s="137" t="str">
        <f>IF(T181="","",VLOOKUP(T181,'シフト記号表（勤務時間帯）'!$C$6:$K$35,9,FALSE))</f>
        <v/>
      </c>
      <c r="U182" s="137" t="str">
        <f>IF(U181="","",VLOOKUP(U181,'シフト記号表（勤務時間帯）'!$C$6:$K$35,9,FALSE))</f>
        <v/>
      </c>
      <c r="V182" s="137" t="str">
        <f>IF(V181="","",VLOOKUP(V181,'シフト記号表（勤務時間帯）'!$C$6:$K$35,9,FALSE))</f>
        <v/>
      </c>
      <c r="W182" s="137" t="str">
        <f>IF(W181="","",VLOOKUP(W181,'シフト記号表（勤務時間帯）'!$C$6:$K$35,9,FALSE))</f>
        <v/>
      </c>
      <c r="X182" s="137" t="str">
        <f>IF(X181="","",VLOOKUP(X181,'シフト記号表（勤務時間帯）'!$C$6:$K$35,9,FALSE))</f>
        <v/>
      </c>
      <c r="Y182" s="138" t="str">
        <f>IF(Y181="","",VLOOKUP(Y181,'シフト記号表（勤務時間帯）'!$C$6:$K$35,9,FALSE))</f>
        <v/>
      </c>
      <c r="Z182" s="136" t="str">
        <f>IF(Z181="","",VLOOKUP(Z181,'シフト記号表（勤務時間帯）'!$C$6:$K$35,9,FALSE))</f>
        <v/>
      </c>
      <c r="AA182" s="137" t="str">
        <f>IF(AA181="","",VLOOKUP(AA181,'シフト記号表（勤務時間帯）'!$C$6:$K$35,9,FALSE))</f>
        <v/>
      </c>
      <c r="AB182" s="137" t="str">
        <f>IF(AB181="","",VLOOKUP(AB181,'シフト記号表（勤務時間帯）'!$C$6:$K$35,9,FALSE))</f>
        <v/>
      </c>
      <c r="AC182" s="137" t="str">
        <f>IF(AC181="","",VLOOKUP(AC181,'シフト記号表（勤務時間帯）'!$C$6:$K$35,9,FALSE))</f>
        <v/>
      </c>
      <c r="AD182" s="137" t="str">
        <f>IF(AD181="","",VLOOKUP(AD181,'シフト記号表（勤務時間帯）'!$C$6:$K$35,9,FALSE))</f>
        <v/>
      </c>
      <c r="AE182" s="137" t="str">
        <f>IF(AE181="","",VLOOKUP(AE181,'シフト記号表（勤務時間帯）'!$C$6:$K$35,9,FALSE))</f>
        <v/>
      </c>
      <c r="AF182" s="138" t="str">
        <f>IF(AF181="","",VLOOKUP(AF181,'シフト記号表（勤務時間帯）'!$C$6:$K$35,9,FALSE))</f>
        <v/>
      </c>
      <c r="AG182" s="136" t="str">
        <f>IF(AG181="","",VLOOKUP(AG181,'シフト記号表（勤務時間帯）'!$C$6:$K$35,9,FALSE))</f>
        <v/>
      </c>
      <c r="AH182" s="137" t="str">
        <f>IF(AH181="","",VLOOKUP(AH181,'シフト記号表（勤務時間帯）'!$C$6:$K$35,9,FALSE))</f>
        <v/>
      </c>
      <c r="AI182" s="137" t="str">
        <f>IF(AI181="","",VLOOKUP(AI181,'シフト記号表（勤務時間帯）'!$C$6:$K$35,9,FALSE))</f>
        <v/>
      </c>
      <c r="AJ182" s="137" t="str">
        <f>IF(AJ181="","",VLOOKUP(AJ181,'シフト記号表（勤務時間帯）'!$C$6:$K$35,9,FALSE))</f>
        <v/>
      </c>
      <c r="AK182" s="137" t="str">
        <f>IF(AK181="","",VLOOKUP(AK181,'シフト記号表（勤務時間帯）'!$C$6:$K$35,9,FALSE))</f>
        <v/>
      </c>
      <c r="AL182" s="137" t="str">
        <f>IF(AL181="","",VLOOKUP(AL181,'シフト記号表（勤務時間帯）'!$C$6:$K$35,9,FALSE))</f>
        <v/>
      </c>
      <c r="AM182" s="138" t="str">
        <f>IF(AM181="","",VLOOKUP(AM181,'シフト記号表（勤務時間帯）'!$C$6:$K$35,9,FALSE))</f>
        <v/>
      </c>
      <c r="AN182" s="136" t="str">
        <f>IF(AN181="","",VLOOKUP(AN181,'シフト記号表（勤務時間帯）'!$C$6:$K$35,9,FALSE))</f>
        <v/>
      </c>
      <c r="AO182" s="137" t="str">
        <f>IF(AO181="","",VLOOKUP(AO181,'シフト記号表（勤務時間帯）'!$C$6:$K$35,9,FALSE))</f>
        <v/>
      </c>
      <c r="AP182" s="137" t="str">
        <f>IF(AP181="","",VLOOKUP(AP181,'シフト記号表（勤務時間帯）'!$C$6:$K$35,9,FALSE))</f>
        <v/>
      </c>
      <c r="AQ182" s="137" t="str">
        <f>IF(AQ181="","",VLOOKUP(AQ181,'シフト記号表（勤務時間帯）'!$C$6:$K$35,9,FALSE))</f>
        <v/>
      </c>
      <c r="AR182" s="137" t="str">
        <f>IF(AR181="","",VLOOKUP(AR181,'シフト記号表（勤務時間帯）'!$C$6:$K$35,9,FALSE))</f>
        <v/>
      </c>
      <c r="AS182" s="137" t="str">
        <f>IF(AS181="","",VLOOKUP(AS181,'シフト記号表（勤務時間帯）'!$C$6:$K$35,9,FALSE))</f>
        <v/>
      </c>
      <c r="AT182" s="138" t="str">
        <f>IF(AT181="","",VLOOKUP(AT181,'シフト記号表（勤務時間帯）'!$C$6:$K$35,9,FALSE))</f>
        <v/>
      </c>
      <c r="AU182" s="136" t="str">
        <f>IF(AU181="","",VLOOKUP(AU181,'シフト記号表（勤務時間帯）'!$C$6:$K$35,9,FALSE))</f>
        <v/>
      </c>
      <c r="AV182" s="137" t="str">
        <f>IF(AV181="","",VLOOKUP(AV181,'シフト記号表（勤務時間帯）'!$C$6:$K$35,9,FALSE))</f>
        <v/>
      </c>
      <c r="AW182" s="137" t="str">
        <f>IF(AW181="","",VLOOKUP(AW181,'シフト記号表（勤務時間帯）'!$C$6:$K$35,9,FALSE))</f>
        <v/>
      </c>
      <c r="AX182" s="862">
        <f>IF($BB$3="４週",SUM(S182:AT182),IF($BB$3="暦月",SUM(S182:AW182),""))</f>
        <v>0</v>
      </c>
      <c r="AY182" s="863"/>
      <c r="AZ182" s="864">
        <f>IF($BB$3="４週",AX182/4,IF($BB$3="暦月",'地密通所（100名）'!AX182/('地密通所（100名）'!$BB$8/7),""))</f>
        <v>0</v>
      </c>
      <c r="BA182" s="865"/>
      <c r="BB182" s="855"/>
      <c r="BC182" s="830"/>
      <c r="BD182" s="830"/>
      <c r="BE182" s="830"/>
      <c r="BF182" s="831"/>
    </row>
    <row r="183" spans="2:58" ht="20.25" customHeight="1">
      <c r="B183" s="1036"/>
      <c r="C183" s="906"/>
      <c r="D183" s="907"/>
      <c r="E183" s="908"/>
      <c r="F183" s="214">
        <f>C181</f>
        <v>0</v>
      </c>
      <c r="G183" s="821"/>
      <c r="H183" s="825"/>
      <c r="I183" s="823"/>
      <c r="J183" s="823"/>
      <c r="K183" s="824"/>
      <c r="L183" s="832"/>
      <c r="M183" s="833"/>
      <c r="N183" s="833"/>
      <c r="O183" s="834"/>
      <c r="P183" s="895" t="s">
        <v>152</v>
      </c>
      <c r="Q183" s="896"/>
      <c r="R183" s="897"/>
      <c r="S183" s="140" t="str">
        <f>IF(S181="","",VLOOKUP(S181,'シフト記号表（勤務時間帯）'!$C$6:$U$35,19,FALSE))</f>
        <v/>
      </c>
      <c r="T183" s="141" t="str">
        <f>IF(T181="","",VLOOKUP(T181,'シフト記号表（勤務時間帯）'!$C$6:$U$35,19,FALSE))</f>
        <v/>
      </c>
      <c r="U183" s="141" t="str">
        <f>IF(U181="","",VLOOKUP(U181,'シフト記号表（勤務時間帯）'!$C$6:$U$35,19,FALSE))</f>
        <v/>
      </c>
      <c r="V183" s="141" t="str">
        <f>IF(V181="","",VLOOKUP(V181,'シフト記号表（勤務時間帯）'!$C$6:$U$35,19,FALSE))</f>
        <v/>
      </c>
      <c r="W183" s="141" t="str">
        <f>IF(W181="","",VLOOKUP(W181,'シフト記号表（勤務時間帯）'!$C$6:$U$35,19,FALSE))</f>
        <v/>
      </c>
      <c r="X183" s="141" t="str">
        <f>IF(X181="","",VLOOKUP(X181,'シフト記号表（勤務時間帯）'!$C$6:$U$35,19,FALSE))</f>
        <v/>
      </c>
      <c r="Y183" s="142" t="str">
        <f>IF(Y181="","",VLOOKUP(Y181,'シフト記号表（勤務時間帯）'!$C$6:$U$35,19,FALSE))</f>
        <v/>
      </c>
      <c r="Z183" s="140" t="str">
        <f>IF(Z181="","",VLOOKUP(Z181,'シフト記号表（勤務時間帯）'!$C$6:$U$35,19,FALSE))</f>
        <v/>
      </c>
      <c r="AA183" s="141" t="str">
        <f>IF(AA181="","",VLOOKUP(AA181,'シフト記号表（勤務時間帯）'!$C$6:$U$35,19,FALSE))</f>
        <v/>
      </c>
      <c r="AB183" s="141" t="str">
        <f>IF(AB181="","",VLOOKUP(AB181,'シフト記号表（勤務時間帯）'!$C$6:$U$35,19,FALSE))</f>
        <v/>
      </c>
      <c r="AC183" s="141" t="str">
        <f>IF(AC181="","",VLOOKUP(AC181,'シフト記号表（勤務時間帯）'!$C$6:$U$35,19,FALSE))</f>
        <v/>
      </c>
      <c r="AD183" s="141" t="str">
        <f>IF(AD181="","",VLOOKUP(AD181,'シフト記号表（勤務時間帯）'!$C$6:$U$35,19,FALSE))</f>
        <v/>
      </c>
      <c r="AE183" s="141" t="str">
        <f>IF(AE181="","",VLOOKUP(AE181,'シフト記号表（勤務時間帯）'!$C$6:$U$35,19,FALSE))</f>
        <v/>
      </c>
      <c r="AF183" s="142" t="str">
        <f>IF(AF181="","",VLOOKUP(AF181,'シフト記号表（勤務時間帯）'!$C$6:$U$35,19,FALSE))</f>
        <v/>
      </c>
      <c r="AG183" s="140" t="str">
        <f>IF(AG181="","",VLOOKUP(AG181,'シフト記号表（勤務時間帯）'!$C$6:$U$35,19,FALSE))</f>
        <v/>
      </c>
      <c r="AH183" s="141" t="str">
        <f>IF(AH181="","",VLOOKUP(AH181,'シフト記号表（勤務時間帯）'!$C$6:$U$35,19,FALSE))</f>
        <v/>
      </c>
      <c r="AI183" s="141" t="str">
        <f>IF(AI181="","",VLOOKUP(AI181,'シフト記号表（勤務時間帯）'!$C$6:$U$35,19,FALSE))</f>
        <v/>
      </c>
      <c r="AJ183" s="141" t="str">
        <f>IF(AJ181="","",VLOOKUP(AJ181,'シフト記号表（勤務時間帯）'!$C$6:$U$35,19,FALSE))</f>
        <v/>
      </c>
      <c r="AK183" s="141" t="str">
        <f>IF(AK181="","",VLOOKUP(AK181,'シフト記号表（勤務時間帯）'!$C$6:$U$35,19,FALSE))</f>
        <v/>
      </c>
      <c r="AL183" s="141" t="str">
        <f>IF(AL181="","",VLOOKUP(AL181,'シフト記号表（勤務時間帯）'!$C$6:$U$35,19,FALSE))</f>
        <v/>
      </c>
      <c r="AM183" s="142" t="str">
        <f>IF(AM181="","",VLOOKUP(AM181,'シフト記号表（勤務時間帯）'!$C$6:$U$35,19,FALSE))</f>
        <v/>
      </c>
      <c r="AN183" s="140" t="str">
        <f>IF(AN181="","",VLOOKUP(AN181,'シフト記号表（勤務時間帯）'!$C$6:$U$35,19,FALSE))</f>
        <v/>
      </c>
      <c r="AO183" s="141" t="str">
        <f>IF(AO181="","",VLOOKUP(AO181,'シフト記号表（勤務時間帯）'!$C$6:$U$35,19,FALSE))</f>
        <v/>
      </c>
      <c r="AP183" s="141" t="str">
        <f>IF(AP181="","",VLOOKUP(AP181,'シフト記号表（勤務時間帯）'!$C$6:$U$35,19,FALSE))</f>
        <v/>
      </c>
      <c r="AQ183" s="141" t="str">
        <f>IF(AQ181="","",VLOOKUP(AQ181,'シフト記号表（勤務時間帯）'!$C$6:$U$35,19,FALSE))</f>
        <v/>
      </c>
      <c r="AR183" s="141" t="str">
        <f>IF(AR181="","",VLOOKUP(AR181,'シフト記号表（勤務時間帯）'!$C$6:$U$35,19,FALSE))</f>
        <v/>
      </c>
      <c r="AS183" s="141" t="str">
        <f>IF(AS181="","",VLOOKUP(AS181,'シフト記号表（勤務時間帯）'!$C$6:$U$35,19,FALSE))</f>
        <v/>
      </c>
      <c r="AT183" s="142" t="str">
        <f>IF(AT181="","",VLOOKUP(AT181,'シフト記号表（勤務時間帯）'!$C$6:$U$35,19,FALSE))</f>
        <v/>
      </c>
      <c r="AU183" s="140" t="str">
        <f>IF(AU181="","",VLOOKUP(AU181,'シフト記号表（勤務時間帯）'!$C$6:$U$35,19,FALSE))</f>
        <v/>
      </c>
      <c r="AV183" s="141" t="str">
        <f>IF(AV181="","",VLOOKUP(AV181,'シフト記号表（勤務時間帯）'!$C$6:$U$35,19,FALSE))</f>
        <v/>
      </c>
      <c r="AW183" s="141" t="str">
        <f>IF(AW181="","",VLOOKUP(AW181,'シフト記号表（勤務時間帯）'!$C$6:$U$35,19,FALSE))</f>
        <v/>
      </c>
      <c r="AX183" s="869">
        <f>IF($BB$3="４週",SUM(S183:AT183),IF($BB$3="暦月",SUM(S183:AW183),""))</f>
        <v>0</v>
      </c>
      <c r="AY183" s="870"/>
      <c r="AZ183" s="871">
        <f>IF($BB$3="４週",AX183/4,IF($BB$3="暦月",'地密通所（100名）'!AX183/('地密通所（100名）'!$BB$8/7),""))</f>
        <v>0</v>
      </c>
      <c r="BA183" s="872"/>
      <c r="BB183" s="914"/>
      <c r="BC183" s="833"/>
      <c r="BD183" s="833"/>
      <c r="BE183" s="833"/>
      <c r="BF183" s="834"/>
    </row>
    <row r="184" spans="2:58" ht="20.25" customHeight="1">
      <c r="B184" s="1036">
        <f>B181+1</f>
        <v>55</v>
      </c>
      <c r="C184" s="900"/>
      <c r="D184" s="901"/>
      <c r="E184" s="902"/>
      <c r="F184" s="143"/>
      <c r="G184" s="819"/>
      <c r="H184" s="822"/>
      <c r="I184" s="823"/>
      <c r="J184" s="823"/>
      <c r="K184" s="824"/>
      <c r="L184" s="826"/>
      <c r="M184" s="827"/>
      <c r="N184" s="827"/>
      <c r="O184" s="828"/>
      <c r="P184" s="835" t="s">
        <v>148</v>
      </c>
      <c r="Q184" s="836"/>
      <c r="R184" s="837"/>
      <c r="S184" s="211"/>
      <c r="T184" s="212"/>
      <c r="U184" s="212"/>
      <c r="V184" s="212"/>
      <c r="W184" s="212"/>
      <c r="X184" s="212"/>
      <c r="Y184" s="213"/>
      <c r="Z184" s="211"/>
      <c r="AA184" s="212"/>
      <c r="AB184" s="212"/>
      <c r="AC184" s="212"/>
      <c r="AD184" s="212"/>
      <c r="AE184" s="212"/>
      <c r="AF184" s="213"/>
      <c r="AG184" s="211"/>
      <c r="AH184" s="212"/>
      <c r="AI184" s="212"/>
      <c r="AJ184" s="212"/>
      <c r="AK184" s="212"/>
      <c r="AL184" s="212"/>
      <c r="AM184" s="213"/>
      <c r="AN184" s="211"/>
      <c r="AO184" s="212"/>
      <c r="AP184" s="212"/>
      <c r="AQ184" s="212"/>
      <c r="AR184" s="212"/>
      <c r="AS184" s="212"/>
      <c r="AT184" s="213"/>
      <c r="AU184" s="211"/>
      <c r="AV184" s="212"/>
      <c r="AW184" s="212"/>
      <c r="AX184" s="1039"/>
      <c r="AY184" s="1040"/>
      <c r="AZ184" s="1041"/>
      <c r="BA184" s="1042"/>
      <c r="BB184" s="854"/>
      <c r="BC184" s="827"/>
      <c r="BD184" s="827"/>
      <c r="BE184" s="827"/>
      <c r="BF184" s="828"/>
    </row>
    <row r="185" spans="2:58" ht="20.25" customHeight="1">
      <c r="B185" s="1036"/>
      <c r="C185" s="903"/>
      <c r="D185" s="904"/>
      <c r="E185" s="905"/>
      <c r="F185" s="135"/>
      <c r="G185" s="820"/>
      <c r="H185" s="825"/>
      <c r="I185" s="823"/>
      <c r="J185" s="823"/>
      <c r="K185" s="824"/>
      <c r="L185" s="829"/>
      <c r="M185" s="830"/>
      <c r="N185" s="830"/>
      <c r="O185" s="831"/>
      <c r="P185" s="859" t="s">
        <v>151</v>
      </c>
      <c r="Q185" s="860"/>
      <c r="R185" s="861"/>
      <c r="S185" s="136" t="str">
        <f>IF(S184="","",VLOOKUP(S184,'シフト記号表（勤務時間帯）'!$C$6:$K$35,9,FALSE))</f>
        <v/>
      </c>
      <c r="T185" s="137" t="str">
        <f>IF(T184="","",VLOOKUP(T184,'シフト記号表（勤務時間帯）'!$C$6:$K$35,9,FALSE))</f>
        <v/>
      </c>
      <c r="U185" s="137" t="str">
        <f>IF(U184="","",VLOOKUP(U184,'シフト記号表（勤務時間帯）'!$C$6:$K$35,9,FALSE))</f>
        <v/>
      </c>
      <c r="V185" s="137" t="str">
        <f>IF(V184="","",VLOOKUP(V184,'シフト記号表（勤務時間帯）'!$C$6:$K$35,9,FALSE))</f>
        <v/>
      </c>
      <c r="W185" s="137" t="str">
        <f>IF(W184="","",VLOOKUP(W184,'シフト記号表（勤務時間帯）'!$C$6:$K$35,9,FALSE))</f>
        <v/>
      </c>
      <c r="X185" s="137" t="str">
        <f>IF(X184="","",VLOOKUP(X184,'シフト記号表（勤務時間帯）'!$C$6:$K$35,9,FALSE))</f>
        <v/>
      </c>
      <c r="Y185" s="138" t="str">
        <f>IF(Y184="","",VLOOKUP(Y184,'シフト記号表（勤務時間帯）'!$C$6:$K$35,9,FALSE))</f>
        <v/>
      </c>
      <c r="Z185" s="136" t="str">
        <f>IF(Z184="","",VLOOKUP(Z184,'シフト記号表（勤務時間帯）'!$C$6:$K$35,9,FALSE))</f>
        <v/>
      </c>
      <c r="AA185" s="137" t="str">
        <f>IF(AA184="","",VLOOKUP(AA184,'シフト記号表（勤務時間帯）'!$C$6:$K$35,9,FALSE))</f>
        <v/>
      </c>
      <c r="AB185" s="137" t="str">
        <f>IF(AB184="","",VLOOKUP(AB184,'シフト記号表（勤務時間帯）'!$C$6:$K$35,9,FALSE))</f>
        <v/>
      </c>
      <c r="AC185" s="137" t="str">
        <f>IF(AC184="","",VLOOKUP(AC184,'シフト記号表（勤務時間帯）'!$C$6:$K$35,9,FALSE))</f>
        <v/>
      </c>
      <c r="AD185" s="137" t="str">
        <f>IF(AD184="","",VLOOKUP(AD184,'シフト記号表（勤務時間帯）'!$C$6:$K$35,9,FALSE))</f>
        <v/>
      </c>
      <c r="AE185" s="137" t="str">
        <f>IF(AE184="","",VLOOKUP(AE184,'シフト記号表（勤務時間帯）'!$C$6:$K$35,9,FALSE))</f>
        <v/>
      </c>
      <c r="AF185" s="138" t="str">
        <f>IF(AF184="","",VLOOKUP(AF184,'シフト記号表（勤務時間帯）'!$C$6:$K$35,9,FALSE))</f>
        <v/>
      </c>
      <c r="AG185" s="136" t="str">
        <f>IF(AG184="","",VLOOKUP(AG184,'シフト記号表（勤務時間帯）'!$C$6:$K$35,9,FALSE))</f>
        <v/>
      </c>
      <c r="AH185" s="137" t="str">
        <f>IF(AH184="","",VLOOKUP(AH184,'シフト記号表（勤務時間帯）'!$C$6:$K$35,9,FALSE))</f>
        <v/>
      </c>
      <c r="AI185" s="137" t="str">
        <f>IF(AI184="","",VLOOKUP(AI184,'シフト記号表（勤務時間帯）'!$C$6:$K$35,9,FALSE))</f>
        <v/>
      </c>
      <c r="AJ185" s="137" t="str">
        <f>IF(AJ184="","",VLOOKUP(AJ184,'シフト記号表（勤務時間帯）'!$C$6:$K$35,9,FALSE))</f>
        <v/>
      </c>
      <c r="AK185" s="137" t="str">
        <f>IF(AK184="","",VLOOKUP(AK184,'シフト記号表（勤務時間帯）'!$C$6:$K$35,9,FALSE))</f>
        <v/>
      </c>
      <c r="AL185" s="137" t="str">
        <f>IF(AL184="","",VLOOKUP(AL184,'シフト記号表（勤務時間帯）'!$C$6:$K$35,9,FALSE))</f>
        <v/>
      </c>
      <c r="AM185" s="138" t="str">
        <f>IF(AM184="","",VLOOKUP(AM184,'シフト記号表（勤務時間帯）'!$C$6:$K$35,9,FALSE))</f>
        <v/>
      </c>
      <c r="AN185" s="136" t="str">
        <f>IF(AN184="","",VLOOKUP(AN184,'シフト記号表（勤務時間帯）'!$C$6:$K$35,9,FALSE))</f>
        <v/>
      </c>
      <c r="AO185" s="137" t="str">
        <f>IF(AO184="","",VLOOKUP(AO184,'シフト記号表（勤務時間帯）'!$C$6:$K$35,9,FALSE))</f>
        <v/>
      </c>
      <c r="AP185" s="137" t="str">
        <f>IF(AP184="","",VLOOKUP(AP184,'シフト記号表（勤務時間帯）'!$C$6:$K$35,9,FALSE))</f>
        <v/>
      </c>
      <c r="AQ185" s="137" t="str">
        <f>IF(AQ184="","",VLOOKUP(AQ184,'シフト記号表（勤務時間帯）'!$C$6:$K$35,9,FALSE))</f>
        <v/>
      </c>
      <c r="AR185" s="137" t="str">
        <f>IF(AR184="","",VLOOKUP(AR184,'シフト記号表（勤務時間帯）'!$C$6:$K$35,9,FALSE))</f>
        <v/>
      </c>
      <c r="AS185" s="137" t="str">
        <f>IF(AS184="","",VLOOKUP(AS184,'シフト記号表（勤務時間帯）'!$C$6:$K$35,9,FALSE))</f>
        <v/>
      </c>
      <c r="AT185" s="138" t="str">
        <f>IF(AT184="","",VLOOKUP(AT184,'シフト記号表（勤務時間帯）'!$C$6:$K$35,9,FALSE))</f>
        <v/>
      </c>
      <c r="AU185" s="136" t="str">
        <f>IF(AU184="","",VLOOKUP(AU184,'シフト記号表（勤務時間帯）'!$C$6:$K$35,9,FALSE))</f>
        <v/>
      </c>
      <c r="AV185" s="137" t="str">
        <f>IF(AV184="","",VLOOKUP(AV184,'シフト記号表（勤務時間帯）'!$C$6:$K$35,9,FALSE))</f>
        <v/>
      </c>
      <c r="AW185" s="137" t="str">
        <f>IF(AW184="","",VLOOKUP(AW184,'シフト記号表（勤務時間帯）'!$C$6:$K$35,9,FALSE))</f>
        <v/>
      </c>
      <c r="AX185" s="862">
        <f>IF($BB$3="４週",SUM(S185:AT185),IF($BB$3="暦月",SUM(S185:AW185),""))</f>
        <v>0</v>
      </c>
      <c r="AY185" s="863"/>
      <c r="AZ185" s="864">
        <f>IF($BB$3="４週",AX185/4,IF($BB$3="暦月",'地密通所（100名）'!AX185/('地密通所（100名）'!$BB$8/7),""))</f>
        <v>0</v>
      </c>
      <c r="BA185" s="865"/>
      <c r="BB185" s="855"/>
      <c r="BC185" s="830"/>
      <c r="BD185" s="830"/>
      <c r="BE185" s="830"/>
      <c r="BF185" s="831"/>
    </row>
    <row r="186" spans="2:58" ht="20.25" customHeight="1">
      <c r="B186" s="1036"/>
      <c r="C186" s="906"/>
      <c r="D186" s="907"/>
      <c r="E186" s="908"/>
      <c r="F186" s="214">
        <f>C184</f>
        <v>0</v>
      </c>
      <c r="G186" s="821"/>
      <c r="H186" s="825"/>
      <c r="I186" s="823"/>
      <c r="J186" s="823"/>
      <c r="K186" s="824"/>
      <c r="L186" s="832"/>
      <c r="M186" s="833"/>
      <c r="N186" s="833"/>
      <c r="O186" s="834"/>
      <c r="P186" s="895" t="s">
        <v>152</v>
      </c>
      <c r="Q186" s="896"/>
      <c r="R186" s="897"/>
      <c r="S186" s="140" t="str">
        <f>IF(S184="","",VLOOKUP(S184,'シフト記号表（勤務時間帯）'!$C$6:$U$35,19,FALSE))</f>
        <v/>
      </c>
      <c r="T186" s="141" t="str">
        <f>IF(T184="","",VLOOKUP(T184,'シフト記号表（勤務時間帯）'!$C$6:$U$35,19,FALSE))</f>
        <v/>
      </c>
      <c r="U186" s="141" t="str">
        <f>IF(U184="","",VLOOKUP(U184,'シフト記号表（勤務時間帯）'!$C$6:$U$35,19,FALSE))</f>
        <v/>
      </c>
      <c r="V186" s="141" t="str">
        <f>IF(V184="","",VLOOKUP(V184,'シフト記号表（勤務時間帯）'!$C$6:$U$35,19,FALSE))</f>
        <v/>
      </c>
      <c r="W186" s="141" t="str">
        <f>IF(W184="","",VLOOKUP(W184,'シフト記号表（勤務時間帯）'!$C$6:$U$35,19,FALSE))</f>
        <v/>
      </c>
      <c r="X186" s="141" t="str">
        <f>IF(X184="","",VLOOKUP(X184,'シフト記号表（勤務時間帯）'!$C$6:$U$35,19,FALSE))</f>
        <v/>
      </c>
      <c r="Y186" s="142" t="str">
        <f>IF(Y184="","",VLOOKUP(Y184,'シフト記号表（勤務時間帯）'!$C$6:$U$35,19,FALSE))</f>
        <v/>
      </c>
      <c r="Z186" s="140" t="str">
        <f>IF(Z184="","",VLOOKUP(Z184,'シフト記号表（勤務時間帯）'!$C$6:$U$35,19,FALSE))</f>
        <v/>
      </c>
      <c r="AA186" s="141" t="str">
        <f>IF(AA184="","",VLOOKUP(AA184,'シフト記号表（勤務時間帯）'!$C$6:$U$35,19,FALSE))</f>
        <v/>
      </c>
      <c r="AB186" s="141" t="str">
        <f>IF(AB184="","",VLOOKUP(AB184,'シフト記号表（勤務時間帯）'!$C$6:$U$35,19,FALSE))</f>
        <v/>
      </c>
      <c r="AC186" s="141" t="str">
        <f>IF(AC184="","",VLOOKUP(AC184,'シフト記号表（勤務時間帯）'!$C$6:$U$35,19,FALSE))</f>
        <v/>
      </c>
      <c r="AD186" s="141" t="str">
        <f>IF(AD184="","",VLOOKUP(AD184,'シフト記号表（勤務時間帯）'!$C$6:$U$35,19,FALSE))</f>
        <v/>
      </c>
      <c r="AE186" s="141" t="str">
        <f>IF(AE184="","",VLOOKUP(AE184,'シフト記号表（勤務時間帯）'!$C$6:$U$35,19,FALSE))</f>
        <v/>
      </c>
      <c r="AF186" s="142" t="str">
        <f>IF(AF184="","",VLOOKUP(AF184,'シフト記号表（勤務時間帯）'!$C$6:$U$35,19,FALSE))</f>
        <v/>
      </c>
      <c r="AG186" s="140" t="str">
        <f>IF(AG184="","",VLOOKUP(AG184,'シフト記号表（勤務時間帯）'!$C$6:$U$35,19,FALSE))</f>
        <v/>
      </c>
      <c r="AH186" s="141" t="str">
        <f>IF(AH184="","",VLOOKUP(AH184,'シフト記号表（勤務時間帯）'!$C$6:$U$35,19,FALSE))</f>
        <v/>
      </c>
      <c r="AI186" s="141" t="str">
        <f>IF(AI184="","",VLOOKUP(AI184,'シフト記号表（勤務時間帯）'!$C$6:$U$35,19,FALSE))</f>
        <v/>
      </c>
      <c r="AJ186" s="141" t="str">
        <f>IF(AJ184="","",VLOOKUP(AJ184,'シフト記号表（勤務時間帯）'!$C$6:$U$35,19,FALSE))</f>
        <v/>
      </c>
      <c r="AK186" s="141" t="str">
        <f>IF(AK184="","",VLOOKUP(AK184,'シフト記号表（勤務時間帯）'!$C$6:$U$35,19,FALSE))</f>
        <v/>
      </c>
      <c r="AL186" s="141" t="str">
        <f>IF(AL184="","",VLOOKUP(AL184,'シフト記号表（勤務時間帯）'!$C$6:$U$35,19,FALSE))</f>
        <v/>
      </c>
      <c r="AM186" s="142" t="str">
        <f>IF(AM184="","",VLOOKUP(AM184,'シフト記号表（勤務時間帯）'!$C$6:$U$35,19,FALSE))</f>
        <v/>
      </c>
      <c r="AN186" s="140" t="str">
        <f>IF(AN184="","",VLOOKUP(AN184,'シフト記号表（勤務時間帯）'!$C$6:$U$35,19,FALSE))</f>
        <v/>
      </c>
      <c r="AO186" s="141" t="str">
        <f>IF(AO184="","",VLOOKUP(AO184,'シフト記号表（勤務時間帯）'!$C$6:$U$35,19,FALSE))</f>
        <v/>
      </c>
      <c r="AP186" s="141" t="str">
        <f>IF(AP184="","",VLOOKUP(AP184,'シフト記号表（勤務時間帯）'!$C$6:$U$35,19,FALSE))</f>
        <v/>
      </c>
      <c r="AQ186" s="141" t="str">
        <f>IF(AQ184="","",VLOOKUP(AQ184,'シフト記号表（勤務時間帯）'!$C$6:$U$35,19,FALSE))</f>
        <v/>
      </c>
      <c r="AR186" s="141" t="str">
        <f>IF(AR184="","",VLOOKUP(AR184,'シフト記号表（勤務時間帯）'!$C$6:$U$35,19,FALSE))</f>
        <v/>
      </c>
      <c r="AS186" s="141" t="str">
        <f>IF(AS184="","",VLOOKUP(AS184,'シフト記号表（勤務時間帯）'!$C$6:$U$35,19,FALSE))</f>
        <v/>
      </c>
      <c r="AT186" s="142" t="str">
        <f>IF(AT184="","",VLOOKUP(AT184,'シフト記号表（勤務時間帯）'!$C$6:$U$35,19,FALSE))</f>
        <v/>
      </c>
      <c r="AU186" s="140" t="str">
        <f>IF(AU184="","",VLOOKUP(AU184,'シフト記号表（勤務時間帯）'!$C$6:$U$35,19,FALSE))</f>
        <v/>
      </c>
      <c r="AV186" s="141" t="str">
        <f>IF(AV184="","",VLOOKUP(AV184,'シフト記号表（勤務時間帯）'!$C$6:$U$35,19,FALSE))</f>
        <v/>
      </c>
      <c r="AW186" s="141" t="str">
        <f>IF(AW184="","",VLOOKUP(AW184,'シフト記号表（勤務時間帯）'!$C$6:$U$35,19,FALSE))</f>
        <v/>
      </c>
      <c r="AX186" s="869">
        <f>IF($BB$3="４週",SUM(S186:AT186),IF($BB$3="暦月",SUM(S186:AW186),""))</f>
        <v>0</v>
      </c>
      <c r="AY186" s="870"/>
      <c r="AZ186" s="871">
        <f>IF($BB$3="４週",AX186/4,IF($BB$3="暦月",'地密通所（100名）'!AX186/('地密通所（100名）'!$BB$8/7),""))</f>
        <v>0</v>
      </c>
      <c r="BA186" s="872"/>
      <c r="BB186" s="914"/>
      <c r="BC186" s="833"/>
      <c r="BD186" s="833"/>
      <c r="BE186" s="833"/>
      <c r="BF186" s="834"/>
    </row>
    <row r="187" spans="2:58" ht="20.25" customHeight="1">
      <c r="B187" s="1036">
        <f>B184+1</f>
        <v>56</v>
      </c>
      <c r="C187" s="900"/>
      <c r="D187" s="901"/>
      <c r="E187" s="902"/>
      <c r="F187" s="143"/>
      <c r="G187" s="819"/>
      <c r="H187" s="822"/>
      <c r="I187" s="823"/>
      <c r="J187" s="823"/>
      <c r="K187" s="824"/>
      <c r="L187" s="826"/>
      <c r="M187" s="827"/>
      <c r="N187" s="827"/>
      <c r="O187" s="828"/>
      <c r="P187" s="835" t="s">
        <v>148</v>
      </c>
      <c r="Q187" s="836"/>
      <c r="R187" s="837"/>
      <c r="S187" s="211"/>
      <c r="T187" s="212"/>
      <c r="U187" s="212"/>
      <c r="V187" s="212"/>
      <c r="W187" s="212"/>
      <c r="X187" s="212"/>
      <c r="Y187" s="213"/>
      <c r="Z187" s="211"/>
      <c r="AA187" s="212"/>
      <c r="AB187" s="212"/>
      <c r="AC187" s="212"/>
      <c r="AD187" s="212"/>
      <c r="AE187" s="212"/>
      <c r="AF187" s="213"/>
      <c r="AG187" s="211"/>
      <c r="AH187" s="212"/>
      <c r="AI187" s="212"/>
      <c r="AJ187" s="212"/>
      <c r="AK187" s="212"/>
      <c r="AL187" s="212"/>
      <c r="AM187" s="213"/>
      <c r="AN187" s="211"/>
      <c r="AO187" s="212"/>
      <c r="AP187" s="212"/>
      <c r="AQ187" s="212"/>
      <c r="AR187" s="212"/>
      <c r="AS187" s="212"/>
      <c r="AT187" s="213"/>
      <c r="AU187" s="211"/>
      <c r="AV187" s="212"/>
      <c r="AW187" s="212"/>
      <c r="AX187" s="1039"/>
      <c r="AY187" s="1040"/>
      <c r="AZ187" s="1041"/>
      <c r="BA187" s="1042"/>
      <c r="BB187" s="854"/>
      <c r="BC187" s="827"/>
      <c r="BD187" s="827"/>
      <c r="BE187" s="827"/>
      <c r="BF187" s="828"/>
    </row>
    <row r="188" spans="2:58" ht="20.25" customHeight="1">
      <c r="B188" s="1036"/>
      <c r="C188" s="903"/>
      <c r="D188" s="904"/>
      <c r="E188" s="905"/>
      <c r="F188" s="135"/>
      <c r="G188" s="820"/>
      <c r="H188" s="825"/>
      <c r="I188" s="823"/>
      <c r="J188" s="823"/>
      <c r="K188" s="824"/>
      <c r="L188" s="829"/>
      <c r="M188" s="830"/>
      <c r="N188" s="830"/>
      <c r="O188" s="831"/>
      <c r="P188" s="859" t="s">
        <v>151</v>
      </c>
      <c r="Q188" s="860"/>
      <c r="R188" s="861"/>
      <c r="S188" s="136" t="str">
        <f>IF(S187="","",VLOOKUP(S187,'シフト記号表（勤務時間帯）'!$C$6:$K$35,9,FALSE))</f>
        <v/>
      </c>
      <c r="T188" s="137" t="str">
        <f>IF(T187="","",VLOOKUP(T187,'シフト記号表（勤務時間帯）'!$C$6:$K$35,9,FALSE))</f>
        <v/>
      </c>
      <c r="U188" s="137" t="str">
        <f>IF(U187="","",VLOOKUP(U187,'シフト記号表（勤務時間帯）'!$C$6:$K$35,9,FALSE))</f>
        <v/>
      </c>
      <c r="V188" s="137" t="str">
        <f>IF(V187="","",VLOOKUP(V187,'シフト記号表（勤務時間帯）'!$C$6:$K$35,9,FALSE))</f>
        <v/>
      </c>
      <c r="W188" s="137" t="str">
        <f>IF(W187="","",VLOOKUP(W187,'シフト記号表（勤務時間帯）'!$C$6:$K$35,9,FALSE))</f>
        <v/>
      </c>
      <c r="X188" s="137" t="str">
        <f>IF(X187="","",VLOOKUP(X187,'シフト記号表（勤務時間帯）'!$C$6:$K$35,9,FALSE))</f>
        <v/>
      </c>
      <c r="Y188" s="138" t="str">
        <f>IF(Y187="","",VLOOKUP(Y187,'シフト記号表（勤務時間帯）'!$C$6:$K$35,9,FALSE))</f>
        <v/>
      </c>
      <c r="Z188" s="136" t="str">
        <f>IF(Z187="","",VLOOKUP(Z187,'シフト記号表（勤務時間帯）'!$C$6:$K$35,9,FALSE))</f>
        <v/>
      </c>
      <c r="AA188" s="137" t="str">
        <f>IF(AA187="","",VLOOKUP(AA187,'シフト記号表（勤務時間帯）'!$C$6:$K$35,9,FALSE))</f>
        <v/>
      </c>
      <c r="AB188" s="137" t="str">
        <f>IF(AB187="","",VLOOKUP(AB187,'シフト記号表（勤務時間帯）'!$C$6:$K$35,9,FALSE))</f>
        <v/>
      </c>
      <c r="AC188" s="137" t="str">
        <f>IF(AC187="","",VLOOKUP(AC187,'シフト記号表（勤務時間帯）'!$C$6:$K$35,9,FALSE))</f>
        <v/>
      </c>
      <c r="AD188" s="137" t="str">
        <f>IF(AD187="","",VLOOKUP(AD187,'シフト記号表（勤務時間帯）'!$C$6:$K$35,9,FALSE))</f>
        <v/>
      </c>
      <c r="AE188" s="137" t="str">
        <f>IF(AE187="","",VLOOKUP(AE187,'シフト記号表（勤務時間帯）'!$C$6:$K$35,9,FALSE))</f>
        <v/>
      </c>
      <c r="AF188" s="138" t="str">
        <f>IF(AF187="","",VLOOKUP(AF187,'シフト記号表（勤務時間帯）'!$C$6:$K$35,9,FALSE))</f>
        <v/>
      </c>
      <c r="AG188" s="136" t="str">
        <f>IF(AG187="","",VLOOKUP(AG187,'シフト記号表（勤務時間帯）'!$C$6:$K$35,9,FALSE))</f>
        <v/>
      </c>
      <c r="AH188" s="137" t="str">
        <f>IF(AH187="","",VLOOKUP(AH187,'シフト記号表（勤務時間帯）'!$C$6:$K$35,9,FALSE))</f>
        <v/>
      </c>
      <c r="AI188" s="137" t="str">
        <f>IF(AI187="","",VLOOKUP(AI187,'シフト記号表（勤務時間帯）'!$C$6:$K$35,9,FALSE))</f>
        <v/>
      </c>
      <c r="AJ188" s="137" t="str">
        <f>IF(AJ187="","",VLOOKUP(AJ187,'シフト記号表（勤務時間帯）'!$C$6:$K$35,9,FALSE))</f>
        <v/>
      </c>
      <c r="AK188" s="137" t="str">
        <f>IF(AK187="","",VLOOKUP(AK187,'シフト記号表（勤務時間帯）'!$C$6:$K$35,9,FALSE))</f>
        <v/>
      </c>
      <c r="AL188" s="137" t="str">
        <f>IF(AL187="","",VLOOKUP(AL187,'シフト記号表（勤務時間帯）'!$C$6:$K$35,9,FALSE))</f>
        <v/>
      </c>
      <c r="AM188" s="138" t="str">
        <f>IF(AM187="","",VLOOKUP(AM187,'シフト記号表（勤務時間帯）'!$C$6:$K$35,9,FALSE))</f>
        <v/>
      </c>
      <c r="AN188" s="136" t="str">
        <f>IF(AN187="","",VLOOKUP(AN187,'シフト記号表（勤務時間帯）'!$C$6:$K$35,9,FALSE))</f>
        <v/>
      </c>
      <c r="AO188" s="137" t="str">
        <f>IF(AO187="","",VLOOKUP(AO187,'シフト記号表（勤務時間帯）'!$C$6:$K$35,9,FALSE))</f>
        <v/>
      </c>
      <c r="AP188" s="137" t="str">
        <f>IF(AP187="","",VLOOKUP(AP187,'シフト記号表（勤務時間帯）'!$C$6:$K$35,9,FALSE))</f>
        <v/>
      </c>
      <c r="AQ188" s="137" t="str">
        <f>IF(AQ187="","",VLOOKUP(AQ187,'シフト記号表（勤務時間帯）'!$C$6:$K$35,9,FALSE))</f>
        <v/>
      </c>
      <c r="AR188" s="137" t="str">
        <f>IF(AR187="","",VLOOKUP(AR187,'シフト記号表（勤務時間帯）'!$C$6:$K$35,9,FALSE))</f>
        <v/>
      </c>
      <c r="AS188" s="137" t="str">
        <f>IF(AS187="","",VLOOKUP(AS187,'シフト記号表（勤務時間帯）'!$C$6:$K$35,9,FALSE))</f>
        <v/>
      </c>
      <c r="AT188" s="138" t="str">
        <f>IF(AT187="","",VLOOKUP(AT187,'シフト記号表（勤務時間帯）'!$C$6:$K$35,9,FALSE))</f>
        <v/>
      </c>
      <c r="AU188" s="136" t="str">
        <f>IF(AU187="","",VLOOKUP(AU187,'シフト記号表（勤務時間帯）'!$C$6:$K$35,9,FALSE))</f>
        <v/>
      </c>
      <c r="AV188" s="137" t="str">
        <f>IF(AV187="","",VLOOKUP(AV187,'シフト記号表（勤務時間帯）'!$C$6:$K$35,9,FALSE))</f>
        <v/>
      </c>
      <c r="AW188" s="137" t="str">
        <f>IF(AW187="","",VLOOKUP(AW187,'シフト記号表（勤務時間帯）'!$C$6:$K$35,9,FALSE))</f>
        <v/>
      </c>
      <c r="AX188" s="862">
        <f>IF($BB$3="４週",SUM(S188:AT188),IF($BB$3="暦月",SUM(S188:AW188),""))</f>
        <v>0</v>
      </c>
      <c r="AY188" s="863"/>
      <c r="AZ188" s="864">
        <f>IF($BB$3="４週",AX188/4,IF($BB$3="暦月",'地密通所（100名）'!AX188/('地密通所（100名）'!$BB$8/7),""))</f>
        <v>0</v>
      </c>
      <c r="BA188" s="865"/>
      <c r="BB188" s="855"/>
      <c r="BC188" s="830"/>
      <c r="BD188" s="830"/>
      <c r="BE188" s="830"/>
      <c r="BF188" s="831"/>
    </row>
    <row r="189" spans="2:58" ht="20.25" customHeight="1">
      <c r="B189" s="1036"/>
      <c r="C189" s="906"/>
      <c r="D189" s="907"/>
      <c r="E189" s="908"/>
      <c r="F189" s="214">
        <f>C187</f>
        <v>0</v>
      </c>
      <c r="G189" s="821"/>
      <c r="H189" s="825"/>
      <c r="I189" s="823"/>
      <c r="J189" s="823"/>
      <c r="K189" s="824"/>
      <c r="L189" s="832"/>
      <c r="M189" s="833"/>
      <c r="N189" s="833"/>
      <c r="O189" s="834"/>
      <c r="P189" s="895" t="s">
        <v>152</v>
      </c>
      <c r="Q189" s="896"/>
      <c r="R189" s="897"/>
      <c r="S189" s="140" t="str">
        <f>IF(S187="","",VLOOKUP(S187,'シフト記号表（勤務時間帯）'!$C$6:$U$35,19,FALSE))</f>
        <v/>
      </c>
      <c r="T189" s="141" t="str">
        <f>IF(T187="","",VLOOKUP(T187,'シフト記号表（勤務時間帯）'!$C$6:$U$35,19,FALSE))</f>
        <v/>
      </c>
      <c r="U189" s="141" t="str">
        <f>IF(U187="","",VLOOKUP(U187,'シフト記号表（勤務時間帯）'!$C$6:$U$35,19,FALSE))</f>
        <v/>
      </c>
      <c r="V189" s="141" t="str">
        <f>IF(V187="","",VLOOKUP(V187,'シフト記号表（勤務時間帯）'!$C$6:$U$35,19,FALSE))</f>
        <v/>
      </c>
      <c r="W189" s="141" t="str">
        <f>IF(W187="","",VLOOKUP(W187,'シフト記号表（勤務時間帯）'!$C$6:$U$35,19,FALSE))</f>
        <v/>
      </c>
      <c r="X189" s="141" t="str">
        <f>IF(X187="","",VLOOKUP(X187,'シフト記号表（勤務時間帯）'!$C$6:$U$35,19,FALSE))</f>
        <v/>
      </c>
      <c r="Y189" s="142" t="str">
        <f>IF(Y187="","",VLOOKUP(Y187,'シフト記号表（勤務時間帯）'!$C$6:$U$35,19,FALSE))</f>
        <v/>
      </c>
      <c r="Z189" s="140" t="str">
        <f>IF(Z187="","",VLOOKUP(Z187,'シフト記号表（勤務時間帯）'!$C$6:$U$35,19,FALSE))</f>
        <v/>
      </c>
      <c r="AA189" s="141" t="str">
        <f>IF(AA187="","",VLOOKUP(AA187,'シフト記号表（勤務時間帯）'!$C$6:$U$35,19,FALSE))</f>
        <v/>
      </c>
      <c r="AB189" s="141" t="str">
        <f>IF(AB187="","",VLOOKUP(AB187,'シフト記号表（勤務時間帯）'!$C$6:$U$35,19,FALSE))</f>
        <v/>
      </c>
      <c r="AC189" s="141" t="str">
        <f>IF(AC187="","",VLOOKUP(AC187,'シフト記号表（勤務時間帯）'!$C$6:$U$35,19,FALSE))</f>
        <v/>
      </c>
      <c r="AD189" s="141" t="str">
        <f>IF(AD187="","",VLOOKUP(AD187,'シフト記号表（勤務時間帯）'!$C$6:$U$35,19,FALSE))</f>
        <v/>
      </c>
      <c r="AE189" s="141" t="str">
        <f>IF(AE187="","",VLOOKUP(AE187,'シフト記号表（勤務時間帯）'!$C$6:$U$35,19,FALSE))</f>
        <v/>
      </c>
      <c r="AF189" s="142" t="str">
        <f>IF(AF187="","",VLOOKUP(AF187,'シフト記号表（勤務時間帯）'!$C$6:$U$35,19,FALSE))</f>
        <v/>
      </c>
      <c r="AG189" s="140" t="str">
        <f>IF(AG187="","",VLOOKUP(AG187,'シフト記号表（勤務時間帯）'!$C$6:$U$35,19,FALSE))</f>
        <v/>
      </c>
      <c r="AH189" s="141" t="str">
        <f>IF(AH187="","",VLOOKUP(AH187,'シフト記号表（勤務時間帯）'!$C$6:$U$35,19,FALSE))</f>
        <v/>
      </c>
      <c r="AI189" s="141" t="str">
        <f>IF(AI187="","",VLOOKUP(AI187,'シフト記号表（勤務時間帯）'!$C$6:$U$35,19,FALSE))</f>
        <v/>
      </c>
      <c r="AJ189" s="141" t="str">
        <f>IF(AJ187="","",VLOOKUP(AJ187,'シフト記号表（勤務時間帯）'!$C$6:$U$35,19,FALSE))</f>
        <v/>
      </c>
      <c r="AK189" s="141" t="str">
        <f>IF(AK187="","",VLOOKUP(AK187,'シフト記号表（勤務時間帯）'!$C$6:$U$35,19,FALSE))</f>
        <v/>
      </c>
      <c r="AL189" s="141" t="str">
        <f>IF(AL187="","",VLOOKUP(AL187,'シフト記号表（勤務時間帯）'!$C$6:$U$35,19,FALSE))</f>
        <v/>
      </c>
      <c r="AM189" s="142" t="str">
        <f>IF(AM187="","",VLOOKUP(AM187,'シフト記号表（勤務時間帯）'!$C$6:$U$35,19,FALSE))</f>
        <v/>
      </c>
      <c r="AN189" s="140" t="str">
        <f>IF(AN187="","",VLOOKUP(AN187,'シフト記号表（勤務時間帯）'!$C$6:$U$35,19,FALSE))</f>
        <v/>
      </c>
      <c r="AO189" s="141" t="str">
        <f>IF(AO187="","",VLOOKUP(AO187,'シフト記号表（勤務時間帯）'!$C$6:$U$35,19,FALSE))</f>
        <v/>
      </c>
      <c r="AP189" s="141" t="str">
        <f>IF(AP187="","",VLOOKUP(AP187,'シフト記号表（勤務時間帯）'!$C$6:$U$35,19,FALSE))</f>
        <v/>
      </c>
      <c r="AQ189" s="141" t="str">
        <f>IF(AQ187="","",VLOOKUP(AQ187,'シフト記号表（勤務時間帯）'!$C$6:$U$35,19,FALSE))</f>
        <v/>
      </c>
      <c r="AR189" s="141" t="str">
        <f>IF(AR187="","",VLOOKUP(AR187,'シフト記号表（勤務時間帯）'!$C$6:$U$35,19,FALSE))</f>
        <v/>
      </c>
      <c r="AS189" s="141" t="str">
        <f>IF(AS187="","",VLOOKUP(AS187,'シフト記号表（勤務時間帯）'!$C$6:$U$35,19,FALSE))</f>
        <v/>
      </c>
      <c r="AT189" s="142" t="str">
        <f>IF(AT187="","",VLOOKUP(AT187,'シフト記号表（勤務時間帯）'!$C$6:$U$35,19,FALSE))</f>
        <v/>
      </c>
      <c r="AU189" s="140" t="str">
        <f>IF(AU187="","",VLOOKUP(AU187,'シフト記号表（勤務時間帯）'!$C$6:$U$35,19,FALSE))</f>
        <v/>
      </c>
      <c r="AV189" s="141" t="str">
        <f>IF(AV187="","",VLOOKUP(AV187,'シフト記号表（勤務時間帯）'!$C$6:$U$35,19,FALSE))</f>
        <v/>
      </c>
      <c r="AW189" s="141" t="str">
        <f>IF(AW187="","",VLOOKUP(AW187,'シフト記号表（勤務時間帯）'!$C$6:$U$35,19,FALSE))</f>
        <v/>
      </c>
      <c r="AX189" s="869">
        <f>IF($BB$3="４週",SUM(S189:AT189),IF($BB$3="暦月",SUM(S189:AW189),""))</f>
        <v>0</v>
      </c>
      <c r="AY189" s="870"/>
      <c r="AZ189" s="871">
        <f>IF($BB$3="４週",AX189/4,IF($BB$3="暦月",'地密通所（100名）'!AX189/('地密通所（100名）'!$BB$8/7),""))</f>
        <v>0</v>
      </c>
      <c r="BA189" s="872"/>
      <c r="BB189" s="914"/>
      <c r="BC189" s="833"/>
      <c r="BD189" s="833"/>
      <c r="BE189" s="833"/>
      <c r="BF189" s="834"/>
    </row>
    <row r="190" spans="2:58" ht="20.25" customHeight="1">
      <c r="B190" s="1036">
        <f>B187+1</f>
        <v>57</v>
      </c>
      <c r="C190" s="900"/>
      <c r="D190" s="901"/>
      <c r="E190" s="902"/>
      <c r="F190" s="143"/>
      <c r="G190" s="819"/>
      <c r="H190" s="822"/>
      <c r="I190" s="823"/>
      <c r="J190" s="823"/>
      <c r="K190" s="824"/>
      <c r="L190" s="826"/>
      <c r="M190" s="827"/>
      <c r="N190" s="827"/>
      <c r="O190" s="828"/>
      <c r="P190" s="835" t="s">
        <v>148</v>
      </c>
      <c r="Q190" s="836"/>
      <c r="R190" s="837"/>
      <c r="S190" s="211"/>
      <c r="T190" s="212"/>
      <c r="U190" s="212"/>
      <c r="V190" s="212"/>
      <c r="W190" s="212"/>
      <c r="X190" s="212"/>
      <c r="Y190" s="213"/>
      <c r="Z190" s="211"/>
      <c r="AA190" s="212"/>
      <c r="AB190" s="212"/>
      <c r="AC190" s="212"/>
      <c r="AD190" s="212"/>
      <c r="AE190" s="212"/>
      <c r="AF190" s="213"/>
      <c r="AG190" s="211"/>
      <c r="AH190" s="212"/>
      <c r="AI190" s="212"/>
      <c r="AJ190" s="212"/>
      <c r="AK190" s="212"/>
      <c r="AL190" s="212"/>
      <c r="AM190" s="213"/>
      <c r="AN190" s="211"/>
      <c r="AO190" s="212"/>
      <c r="AP190" s="212"/>
      <c r="AQ190" s="212"/>
      <c r="AR190" s="212"/>
      <c r="AS190" s="212"/>
      <c r="AT190" s="213"/>
      <c r="AU190" s="211"/>
      <c r="AV190" s="212"/>
      <c r="AW190" s="212"/>
      <c r="AX190" s="1039"/>
      <c r="AY190" s="1040"/>
      <c r="AZ190" s="1041"/>
      <c r="BA190" s="1042"/>
      <c r="BB190" s="854"/>
      <c r="BC190" s="827"/>
      <c r="BD190" s="827"/>
      <c r="BE190" s="827"/>
      <c r="BF190" s="828"/>
    </row>
    <row r="191" spans="2:58" ht="20.25" customHeight="1">
      <c r="B191" s="1036"/>
      <c r="C191" s="903"/>
      <c r="D191" s="904"/>
      <c r="E191" s="905"/>
      <c r="F191" s="135"/>
      <c r="G191" s="820"/>
      <c r="H191" s="825"/>
      <c r="I191" s="823"/>
      <c r="J191" s="823"/>
      <c r="K191" s="824"/>
      <c r="L191" s="829"/>
      <c r="M191" s="830"/>
      <c r="N191" s="830"/>
      <c r="O191" s="831"/>
      <c r="P191" s="859" t="s">
        <v>151</v>
      </c>
      <c r="Q191" s="860"/>
      <c r="R191" s="861"/>
      <c r="S191" s="136" t="str">
        <f>IF(S190="","",VLOOKUP(S190,'シフト記号表（勤務時間帯）'!$C$6:$K$35,9,FALSE))</f>
        <v/>
      </c>
      <c r="T191" s="137" t="str">
        <f>IF(T190="","",VLOOKUP(T190,'シフト記号表（勤務時間帯）'!$C$6:$K$35,9,FALSE))</f>
        <v/>
      </c>
      <c r="U191" s="137" t="str">
        <f>IF(U190="","",VLOOKUP(U190,'シフト記号表（勤務時間帯）'!$C$6:$K$35,9,FALSE))</f>
        <v/>
      </c>
      <c r="V191" s="137" t="str">
        <f>IF(V190="","",VLOOKUP(V190,'シフト記号表（勤務時間帯）'!$C$6:$K$35,9,FALSE))</f>
        <v/>
      </c>
      <c r="W191" s="137" t="str">
        <f>IF(W190="","",VLOOKUP(W190,'シフト記号表（勤務時間帯）'!$C$6:$K$35,9,FALSE))</f>
        <v/>
      </c>
      <c r="X191" s="137" t="str">
        <f>IF(X190="","",VLOOKUP(X190,'シフト記号表（勤務時間帯）'!$C$6:$K$35,9,FALSE))</f>
        <v/>
      </c>
      <c r="Y191" s="138" t="str">
        <f>IF(Y190="","",VLOOKUP(Y190,'シフト記号表（勤務時間帯）'!$C$6:$K$35,9,FALSE))</f>
        <v/>
      </c>
      <c r="Z191" s="136" t="str">
        <f>IF(Z190="","",VLOOKUP(Z190,'シフト記号表（勤務時間帯）'!$C$6:$K$35,9,FALSE))</f>
        <v/>
      </c>
      <c r="AA191" s="137" t="str">
        <f>IF(AA190="","",VLOOKUP(AA190,'シフト記号表（勤務時間帯）'!$C$6:$K$35,9,FALSE))</f>
        <v/>
      </c>
      <c r="AB191" s="137" t="str">
        <f>IF(AB190="","",VLOOKUP(AB190,'シフト記号表（勤務時間帯）'!$C$6:$K$35,9,FALSE))</f>
        <v/>
      </c>
      <c r="AC191" s="137" t="str">
        <f>IF(AC190="","",VLOOKUP(AC190,'シフト記号表（勤務時間帯）'!$C$6:$K$35,9,FALSE))</f>
        <v/>
      </c>
      <c r="AD191" s="137" t="str">
        <f>IF(AD190="","",VLOOKUP(AD190,'シフト記号表（勤務時間帯）'!$C$6:$K$35,9,FALSE))</f>
        <v/>
      </c>
      <c r="AE191" s="137" t="str">
        <f>IF(AE190="","",VLOOKUP(AE190,'シフト記号表（勤務時間帯）'!$C$6:$K$35,9,FALSE))</f>
        <v/>
      </c>
      <c r="AF191" s="138" t="str">
        <f>IF(AF190="","",VLOOKUP(AF190,'シフト記号表（勤務時間帯）'!$C$6:$K$35,9,FALSE))</f>
        <v/>
      </c>
      <c r="AG191" s="136" t="str">
        <f>IF(AG190="","",VLOOKUP(AG190,'シフト記号表（勤務時間帯）'!$C$6:$K$35,9,FALSE))</f>
        <v/>
      </c>
      <c r="AH191" s="137" t="str">
        <f>IF(AH190="","",VLOOKUP(AH190,'シフト記号表（勤務時間帯）'!$C$6:$K$35,9,FALSE))</f>
        <v/>
      </c>
      <c r="AI191" s="137" t="str">
        <f>IF(AI190="","",VLOOKUP(AI190,'シフト記号表（勤務時間帯）'!$C$6:$K$35,9,FALSE))</f>
        <v/>
      </c>
      <c r="AJ191" s="137" t="str">
        <f>IF(AJ190="","",VLOOKUP(AJ190,'シフト記号表（勤務時間帯）'!$C$6:$K$35,9,FALSE))</f>
        <v/>
      </c>
      <c r="AK191" s="137" t="str">
        <f>IF(AK190="","",VLOOKUP(AK190,'シフト記号表（勤務時間帯）'!$C$6:$K$35,9,FALSE))</f>
        <v/>
      </c>
      <c r="AL191" s="137" t="str">
        <f>IF(AL190="","",VLOOKUP(AL190,'シフト記号表（勤務時間帯）'!$C$6:$K$35,9,FALSE))</f>
        <v/>
      </c>
      <c r="AM191" s="138" t="str">
        <f>IF(AM190="","",VLOOKUP(AM190,'シフト記号表（勤務時間帯）'!$C$6:$K$35,9,FALSE))</f>
        <v/>
      </c>
      <c r="AN191" s="136" t="str">
        <f>IF(AN190="","",VLOOKUP(AN190,'シフト記号表（勤務時間帯）'!$C$6:$K$35,9,FALSE))</f>
        <v/>
      </c>
      <c r="AO191" s="137" t="str">
        <f>IF(AO190="","",VLOOKUP(AO190,'シフト記号表（勤務時間帯）'!$C$6:$K$35,9,FALSE))</f>
        <v/>
      </c>
      <c r="AP191" s="137" t="str">
        <f>IF(AP190="","",VLOOKUP(AP190,'シフト記号表（勤務時間帯）'!$C$6:$K$35,9,FALSE))</f>
        <v/>
      </c>
      <c r="AQ191" s="137" t="str">
        <f>IF(AQ190="","",VLOOKUP(AQ190,'シフト記号表（勤務時間帯）'!$C$6:$K$35,9,FALSE))</f>
        <v/>
      </c>
      <c r="AR191" s="137" t="str">
        <f>IF(AR190="","",VLOOKUP(AR190,'シフト記号表（勤務時間帯）'!$C$6:$K$35,9,FALSE))</f>
        <v/>
      </c>
      <c r="AS191" s="137" t="str">
        <f>IF(AS190="","",VLOOKUP(AS190,'シフト記号表（勤務時間帯）'!$C$6:$K$35,9,FALSE))</f>
        <v/>
      </c>
      <c r="AT191" s="138" t="str">
        <f>IF(AT190="","",VLOOKUP(AT190,'シフト記号表（勤務時間帯）'!$C$6:$K$35,9,FALSE))</f>
        <v/>
      </c>
      <c r="AU191" s="136" t="str">
        <f>IF(AU190="","",VLOOKUP(AU190,'シフト記号表（勤務時間帯）'!$C$6:$K$35,9,FALSE))</f>
        <v/>
      </c>
      <c r="AV191" s="137" t="str">
        <f>IF(AV190="","",VLOOKUP(AV190,'シフト記号表（勤務時間帯）'!$C$6:$K$35,9,FALSE))</f>
        <v/>
      </c>
      <c r="AW191" s="137" t="str">
        <f>IF(AW190="","",VLOOKUP(AW190,'シフト記号表（勤務時間帯）'!$C$6:$K$35,9,FALSE))</f>
        <v/>
      </c>
      <c r="AX191" s="862">
        <f>IF($BB$3="４週",SUM(S191:AT191),IF($BB$3="暦月",SUM(S191:AW191),""))</f>
        <v>0</v>
      </c>
      <c r="AY191" s="863"/>
      <c r="AZ191" s="864">
        <f>IF($BB$3="４週",AX191/4,IF($BB$3="暦月",'地密通所（100名）'!AX191/('地密通所（100名）'!$BB$8/7),""))</f>
        <v>0</v>
      </c>
      <c r="BA191" s="865"/>
      <c r="BB191" s="855"/>
      <c r="BC191" s="830"/>
      <c r="BD191" s="830"/>
      <c r="BE191" s="830"/>
      <c r="BF191" s="831"/>
    </row>
    <row r="192" spans="2:58" ht="20.25" customHeight="1">
      <c r="B192" s="1036"/>
      <c r="C192" s="906"/>
      <c r="D192" s="907"/>
      <c r="E192" s="908"/>
      <c r="F192" s="214">
        <f>C190</f>
        <v>0</v>
      </c>
      <c r="G192" s="821"/>
      <c r="H192" s="825"/>
      <c r="I192" s="823"/>
      <c r="J192" s="823"/>
      <c r="K192" s="824"/>
      <c r="L192" s="832"/>
      <c r="M192" s="833"/>
      <c r="N192" s="833"/>
      <c r="O192" s="834"/>
      <c r="P192" s="895" t="s">
        <v>152</v>
      </c>
      <c r="Q192" s="896"/>
      <c r="R192" s="897"/>
      <c r="S192" s="140" t="str">
        <f>IF(S190="","",VLOOKUP(S190,'シフト記号表（勤務時間帯）'!$C$6:$U$35,19,FALSE))</f>
        <v/>
      </c>
      <c r="T192" s="141" t="str">
        <f>IF(T190="","",VLOOKUP(T190,'シフト記号表（勤務時間帯）'!$C$6:$U$35,19,FALSE))</f>
        <v/>
      </c>
      <c r="U192" s="141" t="str">
        <f>IF(U190="","",VLOOKUP(U190,'シフト記号表（勤務時間帯）'!$C$6:$U$35,19,FALSE))</f>
        <v/>
      </c>
      <c r="V192" s="141" t="str">
        <f>IF(V190="","",VLOOKUP(V190,'シフト記号表（勤務時間帯）'!$C$6:$U$35,19,FALSE))</f>
        <v/>
      </c>
      <c r="W192" s="141" t="str">
        <f>IF(W190="","",VLOOKUP(W190,'シフト記号表（勤務時間帯）'!$C$6:$U$35,19,FALSE))</f>
        <v/>
      </c>
      <c r="X192" s="141" t="str">
        <f>IF(X190="","",VLOOKUP(X190,'シフト記号表（勤務時間帯）'!$C$6:$U$35,19,FALSE))</f>
        <v/>
      </c>
      <c r="Y192" s="142" t="str">
        <f>IF(Y190="","",VLOOKUP(Y190,'シフト記号表（勤務時間帯）'!$C$6:$U$35,19,FALSE))</f>
        <v/>
      </c>
      <c r="Z192" s="140" t="str">
        <f>IF(Z190="","",VLOOKUP(Z190,'シフト記号表（勤務時間帯）'!$C$6:$U$35,19,FALSE))</f>
        <v/>
      </c>
      <c r="AA192" s="141" t="str">
        <f>IF(AA190="","",VLOOKUP(AA190,'シフト記号表（勤務時間帯）'!$C$6:$U$35,19,FALSE))</f>
        <v/>
      </c>
      <c r="AB192" s="141" t="str">
        <f>IF(AB190="","",VLOOKUP(AB190,'シフト記号表（勤務時間帯）'!$C$6:$U$35,19,FALSE))</f>
        <v/>
      </c>
      <c r="AC192" s="141" t="str">
        <f>IF(AC190="","",VLOOKUP(AC190,'シフト記号表（勤務時間帯）'!$C$6:$U$35,19,FALSE))</f>
        <v/>
      </c>
      <c r="AD192" s="141" t="str">
        <f>IF(AD190="","",VLOOKUP(AD190,'シフト記号表（勤務時間帯）'!$C$6:$U$35,19,FALSE))</f>
        <v/>
      </c>
      <c r="AE192" s="141" t="str">
        <f>IF(AE190="","",VLOOKUP(AE190,'シフト記号表（勤務時間帯）'!$C$6:$U$35,19,FALSE))</f>
        <v/>
      </c>
      <c r="AF192" s="142" t="str">
        <f>IF(AF190="","",VLOOKUP(AF190,'シフト記号表（勤務時間帯）'!$C$6:$U$35,19,FALSE))</f>
        <v/>
      </c>
      <c r="AG192" s="140" t="str">
        <f>IF(AG190="","",VLOOKUP(AG190,'シフト記号表（勤務時間帯）'!$C$6:$U$35,19,FALSE))</f>
        <v/>
      </c>
      <c r="AH192" s="141" t="str">
        <f>IF(AH190="","",VLOOKUP(AH190,'シフト記号表（勤務時間帯）'!$C$6:$U$35,19,FALSE))</f>
        <v/>
      </c>
      <c r="AI192" s="141" t="str">
        <f>IF(AI190="","",VLOOKUP(AI190,'シフト記号表（勤務時間帯）'!$C$6:$U$35,19,FALSE))</f>
        <v/>
      </c>
      <c r="AJ192" s="141" t="str">
        <f>IF(AJ190="","",VLOOKUP(AJ190,'シフト記号表（勤務時間帯）'!$C$6:$U$35,19,FALSE))</f>
        <v/>
      </c>
      <c r="AK192" s="141" t="str">
        <f>IF(AK190="","",VLOOKUP(AK190,'シフト記号表（勤務時間帯）'!$C$6:$U$35,19,FALSE))</f>
        <v/>
      </c>
      <c r="AL192" s="141" t="str">
        <f>IF(AL190="","",VLOOKUP(AL190,'シフト記号表（勤務時間帯）'!$C$6:$U$35,19,FALSE))</f>
        <v/>
      </c>
      <c r="AM192" s="142" t="str">
        <f>IF(AM190="","",VLOOKUP(AM190,'シフト記号表（勤務時間帯）'!$C$6:$U$35,19,FALSE))</f>
        <v/>
      </c>
      <c r="AN192" s="140" t="str">
        <f>IF(AN190="","",VLOOKUP(AN190,'シフト記号表（勤務時間帯）'!$C$6:$U$35,19,FALSE))</f>
        <v/>
      </c>
      <c r="AO192" s="141" t="str">
        <f>IF(AO190="","",VLOOKUP(AO190,'シフト記号表（勤務時間帯）'!$C$6:$U$35,19,FALSE))</f>
        <v/>
      </c>
      <c r="AP192" s="141" t="str">
        <f>IF(AP190="","",VLOOKUP(AP190,'シフト記号表（勤務時間帯）'!$C$6:$U$35,19,FALSE))</f>
        <v/>
      </c>
      <c r="AQ192" s="141" t="str">
        <f>IF(AQ190="","",VLOOKUP(AQ190,'シフト記号表（勤務時間帯）'!$C$6:$U$35,19,FALSE))</f>
        <v/>
      </c>
      <c r="AR192" s="141" t="str">
        <f>IF(AR190="","",VLOOKUP(AR190,'シフト記号表（勤務時間帯）'!$C$6:$U$35,19,FALSE))</f>
        <v/>
      </c>
      <c r="AS192" s="141" t="str">
        <f>IF(AS190="","",VLOOKUP(AS190,'シフト記号表（勤務時間帯）'!$C$6:$U$35,19,FALSE))</f>
        <v/>
      </c>
      <c r="AT192" s="142" t="str">
        <f>IF(AT190="","",VLOOKUP(AT190,'シフト記号表（勤務時間帯）'!$C$6:$U$35,19,FALSE))</f>
        <v/>
      </c>
      <c r="AU192" s="140" t="str">
        <f>IF(AU190="","",VLOOKUP(AU190,'シフト記号表（勤務時間帯）'!$C$6:$U$35,19,FALSE))</f>
        <v/>
      </c>
      <c r="AV192" s="141" t="str">
        <f>IF(AV190="","",VLOOKUP(AV190,'シフト記号表（勤務時間帯）'!$C$6:$U$35,19,FALSE))</f>
        <v/>
      </c>
      <c r="AW192" s="141" t="str">
        <f>IF(AW190="","",VLOOKUP(AW190,'シフト記号表（勤務時間帯）'!$C$6:$U$35,19,FALSE))</f>
        <v/>
      </c>
      <c r="AX192" s="869">
        <f>IF($BB$3="４週",SUM(S192:AT192),IF($BB$3="暦月",SUM(S192:AW192),""))</f>
        <v>0</v>
      </c>
      <c r="AY192" s="870"/>
      <c r="AZ192" s="871">
        <f>IF($BB$3="４週",AX192/4,IF($BB$3="暦月",'地密通所（100名）'!AX192/('地密通所（100名）'!$BB$8/7),""))</f>
        <v>0</v>
      </c>
      <c r="BA192" s="872"/>
      <c r="BB192" s="914"/>
      <c r="BC192" s="833"/>
      <c r="BD192" s="833"/>
      <c r="BE192" s="833"/>
      <c r="BF192" s="834"/>
    </row>
    <row r="193" spans="2:58" ht="20.25" customHeight="1">
      <c r="B193" s="1036">
        <f>B190+1</f>
        <v>58</v>
      </c>
      <c r="C193" s="900"/>
      <c r="D193" s="901"/>
      <c r="E193" s="902"/>
      <c r="F193" s="143"/>
      <c r="G193" s="819"/>
      <c r="H193" s="822"/>
      <c r="I193" s="823"/>
      <c r="J193" s="823"/>
      <c r="K193" s="824"/>
      <c r="L193" s="826"/>
      <c r="M193" s="827"/>
      <c r="N193" s="827"/>
      <c r="O193" s="828"/>
      <c r="P193" s="835" t="s">
        <v>148</v>
      </c>
      <c r="Q193" s="836"/>
      <c r="R193" s="837"/>
      <c r="S193" s="211"/>
      <c r="T193" s="212"/>
      <c r="U193" s="212"/>
      <c r="V193" s="212"/>
      <c r="W193" s="212"/>
      <c r="X193" s="212"/>
      <c r="Y193" s="213"/>
      <c r="Z193" s="211"/>
      <c r="AA193" s="212"/>
      <c r="AB193" s="212"/>
      <c r="AC193" s="212"/>
      <c r="AD193" s="212"/>
      <c r="AE193" s="212"/>
      <c r="AF193" s="213"/>
      <c r="AG193" s="211"/>
      <c r="AH193" s="212"/>
      <c r="AI193" s="212"/>
      <c r="AJ193" s="212"/>
      <c r="AK193" s="212"/>
      <c r="AL193" s="212"/>
      <c r="AM193" s="213"/>
      <c r="AN193" s="211"/>
      <c r="AO193" s="212"/>
      <c r="AP193" s="212"/>
      <c r="AQ193" s="212"/>
      <c r="AR193" s="212"/>
      <c r="AS193" s="212"/>
      <c r="AT193" s="213"/>
      <c r="AU193" s="211"/>
      <c r="AV193" s="212"/>
      <c r="AW193" s="212"/>
      <c r="AX193" s="1039"/>
      <c r="AY193" s="1040"/>
      <c r="AZ193" s="1041"/>
      <c r="BA193" s="1042"/>
      <c r="BB193" s="854"/>
      <c r="BC193" s="827"/>
      <c r="BD193" s="827"/>
      <c r="BE193" s="827"/>
      <c r="BF193" s="828"/>
    </row>
    <row r="194" spans="2:58" ht="20.25" customHeight="1">
      <c r="B194" s="1036"/>
      <c r="C194" s="903"/>
      <c r="D194" s="904"/>
      <c r="E194" s="905"/>
      <c r="F194" s="135"/>
      <c r="G194" s="820"/>
      <c r="H194" s="825"/>
      <c r="I194" s="823"/>
      <c r="J194" s="823"/>
      <c r="K194" s="824"/>
      <c r="L194" s="829"/>
      <c r="M194" s="830"/>
      <c r="N194" s="830"/>
      <c r="O194" s="831"/>
      <c r="P194" s="859" t="s">
        <v>151</v>
      </c>
      <c r="Q194" s="860"/>
      <c r="R194" s="861"/>
      <c r="S194" s="136" t="str">
        <f>IF(S193="","",VLOOKUP(S193,'シフト記号表（勤務時間帯）'!$C$6:$K$35,9,FALSE))</f>
        <v/>
      </c>
      <c r="T194" s="137" t="str">
        <f>IF(T193="","",VLOOKUP(T193,'シフト記号表（勤務時間帯）'!$C$6:$K$35,9,FALSE))</f>
        <v/>
      </c>
      <c r="U194" s="137" t="str">
        <f>IF(U193="","",VLOOKUP(U193,'シフト記号表（勤務時間帯）'!$C$6:$K$35,9,FALSE))</f>
        <v/>
      </c>
      <c r="V194" s="137" t="str">
        <f>IF(V193="","",VLOOKUP(V193,'シフト記号表（勤務時間帯）'!$C$6:$K$35,9,FALSE))</f>
        <v/>
      </c>
      <c r="W194" s="137" t="str">
        <f>IF(W193="","",VLOOKUP(W193,'シフト記号表（勤務時間帯）'!$C$6:$K$35,9,FALSE))</f>
        <v/>
      </c>
      <c r="X194" s="137" t="str">
        <f>IF(X193="","",VLOOKUP(X193,'シフト記号表（勤務時間帯）'!$C$6:$K$35,9,FALSE))</f>
        <v/>
      </c>
      <c r="Y194" s="138" t="str">
        <f>IF(Y193="","",VLOOKUP(Y193,'シフト記号表（勤務時間帯）'!$C$6:$K$35,9,FALSE))</f>
        <v/>
      </c>
      <c r="Z194" s="136" t="str">
        <f>IF(Z193="","",VLOOKUP(Z193,'シフト記号表（勤務時間帯）'!$C$6:$K$35,9,FALSE))</f>
        <v/>
      </c>
      <c r="AA194" s="137" t="str">
        <f>IF(AA193="","",VLOOKUP(AA193,'シフト記号表（勤務時間帯）'!$C$6:$K$35,9,FALSE))</f>
        <v/>
      </c>
      <c r="AB194" s="137" t="str">
        <f>IF(AB193="","",VLOOKUP(AB193,'シフト記号表（勤務時間帯）'!$C$6:$K$35,9,FALSE))</f>
        <v/>
      </c>
      <c r="AC194" s="137" t="str">
        <f>IF(AC193="","",VLOOKUP(AC193,'シフト記号表（勤務時間帯）'!$C$6:$K$35,9,FALSE))</f>
        <v/>
      </c>
      <c r="AD194" s="137" t="str">
        <f>IF(AD193="","",VLOOKUP(AD193,'シフト記号表（勤務時間帯）'!$C$6:$K$35,9,FALSE))</f>
        <v/>
      </c>
      <c r="AE194" s="137" t="str">
        <f>IF(AE193="","",VLOOKUP(AE193,'シフト記号表（勤務時間帯）'!$C$6:$K$35,9,FALSE))</f>
        <v/>
      </c>
      <c r="AF194" s="138" t="str">
        <f>IF(AF193="","",VLOOKUP(AF193,'シフト記号表（勤務時間帯）'!$C$6:$K$35,9,FALSE))</f>
        <v/>
      </c>
      <c r="AG194" s="136" t="str">
        <f>IF(AG193="","",VLOOKUP(AG193,'シフト記号表（勤務時間帯）'!$C$6:$K$35,9,FALSE))</f>
        <v/>
      </c>
      <c r="AH194" s="137" t="str">
        <f>IF(AH193="","",VLOOKUP(AH193,'シフト記号表（勤務時間帯）'!$C$6:$K$35,9,FALSE))</f>
        <v/>
      </c>
      <c r="AI194" s="137" t="str">
        <f>IF(AI193="","",VLOOKUP(AI193,'シフト記号表（勤務時間帯）'!$C$6:$K$35,9,FALSE))</f>
        <v/>
      </c>
      <c r="AJ194" s="137" t="str">
        <f>IF(AJ193="","",VLOOKUP(AJ193,'シフト記号表（勤務時間帯）'!$C$6:$K$35,9,FALSE))</f>
        <v/>
      </c>
      <c r="AK194" s="137" t="str">
        <f>IF(AK193="","",VLOOKUP(AK193,'シフト記号表（勤務時間帯）'!$C$6:$K$35,9,FALSE))</f>
        <v/>
      </c>
      <c r="AL194" s="137" t="str">
        <f>IF(AL193="","",VLOOKUP(AL193,'シフト記号表（勤務時間帯）'!$C$6:$K$35,9,FALSE))</f>
        <v/>
      </c>
      <c r="AM194" s="138" t="str">
        <f>IF(AM193="","",VLOOKUP(AM193,'シフト記号表（勤務時間帯）'!$C$6:$K$35,9,FALSE))</f>
        <v/>
      </c>
      <c r="AN194" s="136" t="str">
        <f>IF(AN193="","",VLOOKUP(AN193,'シフト記号表（勤務時間帯）'!$C$6:$K$35,9,FALSE))</f>
        <v/>
      </c>
      <c r="AO194" s="137" t="str">
        <f>IF(AO193="","",VLOOKUP(AO193,'シフト記号表（勤務時間帯）'!$C$6:$K$35,9,FALSE))</f>
        <v/>
      </c>
      <c r="AP194" s="137" t="str">
        <f>IF(AP193="","",VLOOKUP(AP193,'シフト記号表（勤務時間帯）'!$C$6:$K$35,9,FALSE))</f>
        <v/>
      </c>
      <c r="AQ194" s="137" t="str">
        <f>IF(AQ193="","",VLOOKUP(AQ193,'シフト記号表（勤務時間帯）'!$C$6:$K$35,9,FALSE))</f>
        <v/>
      </c>
      <c r="AR194" s="137" t="str">
        <f>IF(AR193="","",VLOOKUP(AR193,'シフト記号表（勤務時間帯）'!$C$6:$K$35,9,FALSE))</f>
        <v/>
      </c>
      <c r="AS194" s="137" t="str">
        <f>IF(AS193="","",VLOOKUP(AS193,'シフト記号表（勤務時間帯）'!$C$6:$K$35,9,FALSE))</f>
        <v/>
      </c>
      <c r="AT194" s="138" t="str">
        <f>IF(AT193="","",VLOOKUP(AT193,'シフト記号表（勤務時間帯）'!$C$6:$K$35,9,FALSE))</f>
        <v/>
      </c>
      <c r="AU194" s="136" t="str">
        <f>IF(AU193="","",VLOOKUP(AU193,'シフト記号表（勤務時間帯）'!$C$6:$K$35,9,FALSE))</f>
        <v/>
      </c>
      <c r="AV194" s="137" t="str">
        <f>IF(AV193="","",VLOOKUP(AV193,'シフト記号表（勤務時間帯）'!$C$6:$K$35,9,FALSE))</f>
        <v/>
      </c>
      <c r="AW194" s="137" t="str">
        <f>IF(AW193="","",VLOOKUP(AW193,'シフト記号表（勤務時間帯）'!$C$6:$K$35,9,FALSE))</f>
        <v/>
      </c>
      <c r="AX194" s="862">
        <f>IF($BB$3="４週",SUM(S194:AT194),IF($BB$3="暦月",SUM(S194:AW194),""))</f>
        <v>0</v>
      </c>
      <c r="AY194" s="863"/>
      <c r="AZ194" s="864">
        <f>IF($BB$3="４週",AX194/4,IF($BB$3="暦月",'地密通所（100名）'!AX194/('地密通所（100名）'!$BB$8/7),""))</f>
        <v>0</v>
      </c>
      <c r="BA194" s="865"/>
      <c r="BB194" s="855"/>
      <c r="BC194" s="830"/>
      <c r="BD194" s="830"/>
      <c r="BE194" s="830"/>
      <c r="BF194" s="831"/>
    </row>
    <row r="195" spans="2:58" ht="20.25" customHeight="1">
      <c r="B195" s="1036"/>
      <c r="C195" s="906"/>
      <c r="D195" s="907"/>
      <c r="E195" s="908"/>
      <c r="F195" s="214">
        <f>C193</f>
        <v>0</v>
      </c>
      <c r="G195" s="821"/>
      <c r="H195" s="825"/>
      <c r="I195" s="823"/>
      <c r="J195" s="823"/>
      <c r="K195" s="824"/>
      <c r="L195" s="832"/>
      <c r="M195" s="833"/>
      <c r="N195" s="833"/>
      <c r="O195" s="834"/>
      <c r="P195" s="895" t="s">
        <v>152</v>
      </c>
      <c r="Q195" s="896"/>
      <c r="R195" s="897"/>
      <c r="S195" s="140" t="str">
        <f>IF(S193="","",VLOOKUP(S193,'シフト記号表（勤務時間帯）'!$C$6:$U$35,19,FALSE))</f>
        <v/>
      </c>
      <c r="T195" s="141" t="str">
        <f>IF(T193="","",VLOOKUP(T193,'シフト記号表（勤務時間帯）'!$C$6:$U$35,19,FALSE))</f>
        <v/>
      </c>
      <c r="U195" s="141" t="str">
        <f>IF(U193="","",VLOOKUP(U193,'シフト記号表（勤務時間帯）'!$C$6:$U$35,19,FALSE))</f>
        <v/>
      </c>
      <c r="V195" s="141" t="str">
        <f>IF(V193="","",VLOOKUP(V193,'シフト記号表（勤務時間帯）'!$C$6:$U$35,19,FALSE))</f>
        <v/>
      </c>
      <c r="W195" s="141" t="str">
        <f>IF(W193="","",VLOOKUP(W193,'シフト記号表（勤務時間帯）'!$C$6:$U$35,19,FALSE))</f>
        <v/>
      </c>
      <c r="X195" s="141" t="str">
        <f>IF(X193="","",VLOOKUP(X193,'シフト記号表（勤務時間帯）'!$C$6:$U$35,19,FALSE))</f>
        <v/>
      </c>
      <c r="Y195" s="142" t="str">
        <f>IF(Y193="","",VLOOKUP(Y193,'シフト記号表（勤務時間帯）'!$C$6:$U$35,19,FALSE))</f>
        <v/>
      </c>
      <c r="Z195" s="140" t="str">
        <f>IF(Z193="","",VLOOKUP(Z193,'シフト記号表（勤務時間帯）'!$C$6:$U$35,19,FALSE))</f>
        <v/>
      </c>
      <c r="AA195" s="141" t="str">
        <f>IF(AA193="","",VLOOKUP(AA193,'シフト記号表（勤務時間帯）'!$C$6:$U$35,19,FALSE))</f>
        <v/>
      </c>
      <c r="AB195" s="141" t="str">
        <f>IF(AB193="","",VLOOKUP(AB193,'シフト記号表（勤務時間帯）'!$C$6:$U$35,19,FALSE))</f>
        <v/>
      </c>
      <c r="AC195" s="141" t="str">
        <f>IF(AC193="","",VLOOKUP(AC193,'シフト記号表（勤務時間帯）'!$C$6:$U$35,19,FALSE))</f>
        <v/>
      </c>
      <c r="AD195" s="141" t="str">
        <f>IF(AD193="","",VLOOKUP(AD193,'シフト記号表（勤務時間帯）'!$C$6:$U$35,19,FALSE))</f>
        <v/>
      </c>
      <c r="AE195" s="141" t="str">
        <f>IF(AE193="","",VLOOKUP(AE193,'シフト記号表（勤務時間帯）'!$C$6:$U$35,19,FALSE))</f>
        <v/>
      </c>
      <c r="AF195" s="142" t="str">
        <f>IF(AF193="","",VLOOKUP(AF193,'シフト記号表（勤務時間帯）'!$C$6:$U$35,19,FALSE))</f>
        <v/>
      </c>
      <c r="AG195" s="140" t="str">
        <f>IF(AG193="","",VLOOKUP(AG193,'シフト記号表（勤務時間帯）'!$C$6:$U$35,19,FALSE))</f>
        <v/>
      </c>
      <c r="AH195" s="141" t="str">
        <f>IF(AH193="","",VLOOKUP(AH193,'シフト記号表（勤務時間帯）'!$C$6:$U$35,19,FALSE))</f>
        <v/>
      </c>
      <c r="AI195" s="141" t="str">
        <f>IF(AI193="","",VLOOKUP(AI193,'シフト記号表（勤務時間帯）'!$C$6:$U$35,19,FALSE))</f>
        <v/>
      </c>
      <c r="AJ195" s="141" t="str">
        <f>IF(AJ193="","",VLOOKUP(AJ193,'シフト記号表（勤務時間帯）'!$C$6:$U$35,19,FALSE))</f>
        <v/>
      </c>
      <c r="AK195" s="141" t="str">
        <f>IF(AK193="","",VLOOKUP(AK193,'シフト記号表（勤務時間帯）'!$C$6:$U$35,19,FALSE))</f>
        <v/>
      </c>
      <c r="AL195" s="141" t="str">
        <f>IF(AL193="","",VLOOKUP(AL193,'シフト記号表（勤務時間帯）'!$C$6:$U$35,19,FALSE))</f>
        <v/>
      </c>
      <c r="AM195" s="142" t="str">
        <f>IF(AM193="","",VLOOKUP(AM193,'シフト記号表（勤務時間帯）'!$C$6:$U$35,19,FALSE))</f>
        <v/>
      </c>
      <c r="AN195" s="140" t="str">
        <f>IF(AN193="","",VLOOKUP(AN193,'シフト記号表（勤務時間帯）'!$C$6:$U$35,19,FALSE))</f>
        <v/>
      </c>
      <c r="AO195" s="141" t="str">
        <f>IF(AO193="","",VLOOKUP(AO193,'シフト記号表（勤務時間帯）'!$C$6:$U$35,19,FALSE))</f>
        <v/>
      </c>
      <c r="AP195" s="141" t="str">
        <f>IF(AP193="","",VLOOKUP(AP193,'シフト記号表（勤務時間帯）'!$C$6:$U$35,19,FALSE))</f>
        <v/>
      </c>
      <c r="AQ195" s="141" t="str">
        <f>IF(AQ193="","",VLOOKUP(AQ193,'シフト記号表（勤務時間帯）'!$C$6:$U$35,19,FALSE))</f>
        <v/>
      </c>
      <c r="AR195" s="141" t="str">
        <f>IF(AR193="","",VLOOKUP(AR193,'シフト記号表（勤務時間帯）'!$C$6:$U$35,19,FALSE))</f>
        <v/>
      </c>
      <c r="AS195" s="141" t="str">
        <f>IF(AS193="","",VLOOKUP(AS193,'シフト記号表（勤務時間帯）'!$C$6:$U$35,19,FALSE))</f>
        <v/>
      </c>
      <c r="AT195" s="142" t="str">
        <f>IF(AT193="","",VLOOKUP(AT193,'シフト記号表（勤務時間帯）'!$C$6:$U$35,19,FALSE))</f>
        <v/>
      </c>
      <c r="AU195" s="140" t="str">
        <f>IF(AU193="","",VLOOKUP(AU193,'シフト記号表（勤務時間帯）'!$C$6:$U$35,19,FALSE))</f>
        <v/>
      </c>
      <c r="AV195" s="141" t="str">
        <f>IF(AV193="","",VLOOKUP(AV193,'シフト記号表（勤務時間帯）'!$C$6:$U$35,19,FALSE))</f>
        <v/>
      </c>
      <c r="AW195" s="141" t="str">
        <f>IF(AW193="","",VLOOKUP(AW193,'シフト記号表（勤務時間帯）'!$C$6:$U$35,19,FALSE))</f>
        <v/>
      </c>
      <c r="AX195" s="869">
        <f>IF($BB$3="４週",SUM(S195:AT195),IF($BB$3="暦月",SUM(S195:AW195),""))</f>
        <v>0</v>
      </c>
      <c r="AY195" s="870"/>
      <c r="AZ195" s="871">
        <f>IF($BB$3="４週",AX195/4,IF($BB$3="暦月",'地密通所（100名）'!AX195/('地密通所（100名）'!$BB$8/7),""))</f>
        <v>0</v>
      </c>
      <c r="BA195" s="872"/>
      <c r="BB195" s="914"/>
      <c r="BC195" s="833"/>
      <c r="BD195" s="833"/>
      <c r="BE195" s="833"/>
      <c r="BF195" s="834"/>
    </row>
    <row r="196" spans="2:58" ht="20.25" customHeight="1">
      <c r="B196" s="1036">
        <f>B193+1</f>
        <v>59</v>
      </c>
      <c r="C196" s="900"/>
      <c r="D196" s="901"/>
      <c r="E196" s="902"/>
      <c r="F196" s="143"/>
      <c r="G196" s="819"/>
      <c r="H196" s="822"/>
      <c r="I196" s="823"/>
      <c r="J196" s="823"/>
      <c r="K196" s="824"/>
      <c r="L196" s="826"/>
      <c r="M196" s="827"/>
      <c r="N196" s="827"/>
      <c r="O196" s="828"/>
      <c r="P196" s="835" t="s">
        <v>148</v>
      </c>
      <c r="Q196" s="836"/>
      <c r="R196" s="837"/>
      <c r="S196" s="211"/>
      <c r="T196" s="212"/>
      <c r="U196" s="212"/>
      <c r="V196" s="212"/>
      <c r="W196" s="212"/>
      <c r="X196" s="212"/>
      <c r="Y196" s="213"/>
      <c r="Z196" s="211"/>
      <c r="AA196" s="212"/>
      <c r="AB196" s="212"/>
      <c r="AC196" s="212"/>
      <c r="AD196" s="212"/>
      <c r="AE196" s="212"/>
      <c r="AF196" s="213"/>
      <c r="AG196" s="211"/>
      <c r="AH196" s="212"/>
      <c r="AI196" s="212"/>
      <c r="AJ196" s="212"/>
      <c r="AK196" s="212"/>
      <c r="AL196" s="212"/>
      <c r="AM196" s="213"/>
      <c r="AN196" s="211"/>
      <c r="AO196" s="212"/>
      <c r="AP196" s="212"/>
      <c r="AQ196" s="212"/>
      <c r="AR196" s="212"/>
      <c r="AS196" s="212"/>
      <c r="AT196" s="213"/>
      <c r="AU196" s="211"/>
      <c r="AV196" s="212"/>
      <c r="AW196" s="212"/>
      <c r="AX196" s="1039"/>
      <c r="AY196" s="1040"/>
      <c r="AZ196" s="1041"/>
      <c r="BA196" s="1042"/>
      <c r="BB196" s="854"/>
      <c r="BC196" s="827"/>
      <c r="BD196" s="827"/>
      <c r="BE196" s="827"/>
      <c r="BF196" s="828"/>
    </row>
    <row r="197" spans="2:58" ht="20.25" customHeight="1">
      <c r="B197" s="1036"/>
      <c r="C197" s="903"/>
      <c r="D197" s="904"/>
      <c r="E197" s="905"/>
      <c r="F197" s="135"/>
      <c r="G197" s="820"/>
      <c r="H197" s="825"/>
      <c r="I197" s="823"/>
      <c r="J197" s="823"/>
      <c r="K197" s="824"/>
      <c r="L197" s="829"/>
      <c r="M197" s="830"/>
      <c r="N197" s="830"/>
      <c r="O197" s="831"/>
      <c r="P197" s="859" t="s">
        <v>151</v>
      </c>
      <c r="Q197" s="860"/>
      <c r="R197" s="861"/>
      <c r="S197" s="136" t="str">
        <f>IF(S196="","",VLOOKUP(S196,'シフト記号表（勤務時間帯）'!$C$6:$K$35,9,FALSE))</f>
        <v/>
      </c>
      <c r="T197" s="137" t="str">
        <f>IF(T196="","",VLOOKUP(T196,'シフト記号表（勤務時間帯）'!$C$6:$K$35,9,FALSE))</f>
        <v/>
      </c>
      <c r="U197" s="137" t="str">
        <f>IF(U196="","",VLOOKUP(U196,'シフト記号表（勤務時間帯）'!$C$6:$K$35,9,FALSE))</f>
        <v/>
      </c>
      <c r="V197" s="137" t="str">
        <f>IF(V196="","",VLOOKUP(V196,'シフト記号表（勤務時間帯）'!$C$6:$K$35,9,FALSE))</f>
        <v/>
      </c>
      <c r="W197" s="137" t="str">
        <f>IF(W196="","",VLOOKUP(W196,'シフト記号表（勤務時間帯）'!$C$6:$K$35,9,FALSE))</f>
        <v/>
      </c>
      <c r="X197" s="137" t="str">
        <f>IF(X196="","",VLOOKUP(X196,'シフト記号表（勤務時間帯）'!$C$6:$K$35,9,FALSE))</f>
        <v/>
      </c>
      <c r="Y197" s="138" t="str">
        <f>IF(Y196="","",VLOOKUP(Y196,'シフト記号表（勤務時間帯）'!$C$6:$K$35,9,FALSE))</f>
        <v/>
      </c>
      <c r="Z197" s="136" t="str">
        <f>IF(Z196="","",VLOOKUP(Z196,'シフト記号表（勤務時間帯）'!$C$6:$K$35,9,FALSE))</f>
        <v/>
      </c>
      <c r="AA197" s="137" t="str">
        <f>IF(AA196="","",VLOOKUP(AA196,'シフト記号表（勤務時間帯）'!$C$6:$K$35,9,FALSE))</f>
        <v/>
      </c>
      <c r="AB197" s="137" t="str">
        <f>IF(AB196="","",VLOOKUP(AB196,'シフト記号表（勤務時間帯）'!$C$6:$K$35,9,FALSE))</f>
        <v/>
      </c>
      <c r="AC197" s="137" t="str">
        <f>IF(AC196="","",VLOOKUP(AC196,'シフト記号表（勤務時間帯）'!$C$6:$K$35,9,FALSE))</f>
        <v/>
      </c>
      <c r="AD197" s="137" t="str">
        <f>IF(AD196="","",VLOOKUP(AD196,'シフト記号表（勤務時間帯）'!$C$6:$K$35,9,FALSE))</f>
        <v/>
      </c>
      <c r="AE197" s="137" t="str">
        <f>IF(AE196="","",VLOOKUP(AE196,'シフト記号表（勤務時間帯）'!$C$6:$K$35,9,FALSE))</f>
        <v/>
      </c>
      <c r="AF197" s="138" t="str">
        <f>IF(AF196="","",VLOOKUP(AF196,'シフト記号表（勤務時間帯）'!$C$6:$K$35,9,FALSE))</f>
        <v/>
      </c>
      <c r="AG197" s="136" t="str">
        <f>IF(AG196="","",VLOOKUP(AG196,'シフト記号表（勤務時間帯）'!$C$6:$K$35,9,FALSE))</f>
        <v/>
      </c>
      <c r="AH197" s="137" t="str">
        <f>IF(AH196="","",VLOOKUP(AH196,'シフト記号表（勤務時間帯）'!$C$6:$K$35,9,FALSE))</f>
        <v/>
      </c>
      <c r="AI197" s="137" t="str">
        <f>IF(AI196="","",VLOOKUP(AI196,'シフト記号表（勤務時間帯）'!$C$6:$K$35,9,FALSE))</f>
        <v/>
      </c>
      <c r="AJ197" s="137" t="str">
        <f>IF(AJ196="","",VLOOKUP(AJ196,'シフト記号表（勤務時間帯）'!$C$6:$K$35,9,FALSE))</f>
        <v/>
      </c>
      <c r="AK197" s="137" t="str">
        <f>IF(AK196="","",VLOOKUP(AK196,'シフト記号表（勤務時間帯）'!$C$6:$K$35,9,FALSE))</f>
        <v/>
      </c>
      <c r="AL197" s="137" t="str">
        <f>IF(AL196="","",VLOOKUP(AL196,'シフト記号表（勤務時間帯）'!$C$6:$K$35,9,FALSE))</f>
        <v/>
      </c>
      <c r="AM197" s="138" t="str">
        <f>IF(AM196="","",VLOOKUP(AM196,'シフト記号表（勤務時間帯）'!$C$6:$K$35,9,FALSE))</f>
        <v/>
      </c>
      <c r="AN197" s="136" t="str">
        <f>IF(AN196="","",VLOOKUP(AN196,'シフト記号表（勤務時間帯）'!$C$6:$K$35,9,FALSE))</f>
        <v/>
      </c>
      <c r="AO197" s="137" t="str">
        <f>IF(AO196="","",VLOOKUP(AO196,'シフト記号表（勤務時間帯）'!$C$6:$K$35,9,FALSE))</f>
        <v/>
      </c>
      <c r="AP197" s="137" t="str">
        <f>IF(AP196="","",VLOOKUP(AP196,'シフト記号表（勤務時間帯）'!$C$6:$K$35,9,FALSE))</f>
        <v/>
      </c>
      <c r="AQ197" s="137" t="str">
        <f>IF(AQ196="","",VLOOKUP(AQ196,'シフト記号表（勤務時間帯）'!$C$6:$K$35,9,FALSE))</f>
        <v/>
      </c>
      <c r="AR197" s="137" t="str">
        <f>IF(AR196="","",VLOOKUP(AR196,'シフト記号表（勤務時間帯）'!$C$6:$K$35,9,FALSE))</f>
        <v/>
      </c>
      <c r="AS197" s="137" t="str">
        <f>IF(AS196="","",VLOOKUP(AS196,'シフト記号表（勤務時間帯）'!$C$6:$K$35,9,FALSE))</f>
        <v/>
      </c>
      <c r="AT197" s="138" t="str">
        <f>IF(AT196="","",VLOOKUP(AT196,'シフト記号表（勤務時間帯）'!$C$6:$K$35,9,FALSE))</f>
        <v/>
      </c>
      <c r="AU197" s="136" t="str">
        <f>IF(AU196="","",VLOOKUP(AU196,'シフト記号表（勤務時間帯）'!$C$6:$K$35,9,FALSE))</f>
        <v/>
      </c>
      <c r="AV197" s="137" t="str">
        <f>IF(AV196="","",VLOOKUP(AV196,'シフト記号表（勤務時間帯）'!$C$6:$K$35,9,FALSE))</f>
        <v/>
      </c>
      <c r="AW197" s="137" t="str">
        <f>IF(AW196="","",VLOOKUP(AW196,'シフト記号表（勤務時間帯）'!$C$6:$K$35,9,FALSE))</f>
        <v/>
      </c>
      <c r="AX197" s="862">
        <f>IF($BB$3="４週",SUM(S197:AT197),IF($BB$3="暦月",SUM(S197:AW197),""))</f>
        <v>0</v>
      </c>
      <c r="AY197" s="863"/>
      <c r="AZ197" s="864">
        <f>IF($BB$3="４週",AX197/4,IF($BB$3="暦月",'地密通所（100名）'!AX197/('地密通所（100名）'!$BB$8/7),""))</f>
        <v>0</v>
      </c>
      <c r="BA197" s="865"/>
      <c r="BB197" s="855"/>
      <c r="BC197" s="830"/>
      <c r="BD197" s="830"/>
      <c r="BE197" s="830"/>
      <c r="BF197" s="831"/>
    </row>
    <row r="198" spans="2:58" ht="20.25" customHeight="1">
      <c r="B198" s="1036"/>
      <c r="C198" s="906"/>
      <c r="D198" s="907"/>
      <c r="E198" s="908"/>
      <c r="F198" s="214">
        <f>C196</f>
        <v>0</v>
      </c>
      <c r="G198" s="821"/>
      <c r="H198" s="825"/>
      <c r="I198" s="823"/>
      <c r="J198" s="823"/>
      <c r="K198" s="824"/>
      <c r="L198" s="832"/>
      <c r="M198" s="833"/>
      <c r="N198" s="833"/>
      <c r="O198" s="834"/>
      <c r="P198" s="895" t="s">
        <v>152</v>
      </c>
      <c r="Q198" s="896"/>
      <c r="R198" s="897"/>
      <c r="S198" s="140" t="str">
        <f>IF(S196="","",VLOOKUP(S196,'シフト記号表（勤務時間帯）'!$C$6:$U$35,19,FALSE))</f>
        <v/>
      </c>
      <c r="T198" s="141" t="str">
        <f>IF(T196="","",VLOOKUP(T196,'シフト記号表（勤務時間帯）'!$C$6:$U$35,19,FALSE))</f>
        <v/>
      </c>
      <c r="U198" s="141" t="str">
        <f>IF(U196="","",VLOOKUP(U196,'シフト記号表（勤務時間帯）'!$C$6:$U$35,19,FALSE))</f>
        <v/>
      </c>
      <c r="V198" s="141" t="str">
        <f>IF(V196="","",VLOOKUP(V196,'シフト記号表（勤務時間帯）'!$C$6:$U$35,19,FALSE))</f>
        <v/>
      </c>
      <c r="W198" s="141" t="str">
        <f>IF(W196="","",VLOOKUP(W196,'シフト記号表（勤務時間帯）'!$C$6:$U$35,19,FALSE))</f>
        <v/>
      </c>
      <c r="X198" s="141" t="str">
        <f>IF(X196="","",VLOOKUP(X196,'シフト記号表（勤務時間帯）'!$C$6:$U$35,19,FALSE))</f>
        <v/>
      </c>
      <c r="Y198" s="142" t="str">
        <f>IF(Y196="","",VLOOKUP(Y196,'シフト記号表（勤務時間帯）'!$C$6:$U$35,19,FALSE))</f>
        <v/>
      </c>
      <c r="Z198" s="140" t="str">
        <f>IF(Z196="","",VLOOKUP(Z196,'シフト記号表（勤務時間帯）'!$C$6:$U$35,19,FALSE))</f>
        <v/>
      </c>
      <c r="AA198" s="141" t="str">
        <f>IF(AA196="","",VLOOKUP(AA196,'シフト記号表（勤務時間帯）'!$C$6:$U$35,19,FALSE))</f>
        <v/>
      </c>
      <c r="AB198" s="141" t="str">
        <f>IF(AB196="","",VLOOKUP(AB196,'シフト記号表（勤務時間帯）'!$C$6:$U$35,19,FALSE))</f>
        <v/>
      </c>
      <c r="AC198" s="141" t="str">
        <f>IF(AC196="","",VLOOKUP(AC196,'シフト記号表（勤務時間帯）'!$C$6:$U$35,19,FALSE))</f>
        <v/>
      </c>
      <c r="AD198" s="141" t="str">
        <f>IF(AD196="","",VLOOKUP(AD196,'シフト記号表（勤務時間帯）'!$C$6:$U$35,19,FALSE))</f>
        <v/>
      </c>
      <c r="AE198" s="141" t="str">
        <f>IF(AE196="","",VLOOKUP(AE196,'シフト記号表（勤務時間帯）'!$C$6:$U$35,19,FALSE))</f>
        <v/>
      </c>
      <c r="AF198" s="142" t="str">
        <f>IF(AF196="","",VLOOKUP(AF196,'シフト記号表（勤務時間帯）'!$C$6:$U$35,19,FALSE))</f>
        <v/>
      </c>
      <c r="AG198" s="140" t="str">
        <f>IF(AG196="","",VLOOKUP(AG196,'シフト記号表（勤務時間帯）'!$C$6:$U$35,19,FALSE))</f>
        <v/>
      </c>
      <c r="AH198" s="141" t="str">
        <f>IF(AH196="","",VLOOKUP(AH196,'シフト記号表（勤務時間帯）'!$C$6:$U$35,19,FALSE))</f>
        <v/>
      </c>
      <c r="AI198" s="141" t="str">
        <f>IF(AI196="","",VLOOKUP(AI196,'シフト記号表（勤務時間帯）'!$C$6:$U$35,19,FALSE))</f>
        <v/>
      </c>
      <c r="AJ198" s="141" t="str">
        <f>IF(AJ196="","",VLOOKUP(AJ196,'シフト記号表（勤務時間帯）'!$C$6:$U$35,19,FALSE))</f>
        <v/>
      </c>
      <c r="AK198" s="141" t="str">
        <f>IF(AK196="","",VLOOKUP(AK196,'シフト記号表（勤務時間帯）'!$C$6:$U$35,19,FALSE))</f>
        <v/>
      </c>
      <c r="AL198" s="141" t="str">
        <f>IF(AL196="","",VLOOKUP(AL196,'シフト記号表（勤務時間帯）'!$C$6:$U$35,19,FALSE))</f>
        <v/>
      </c>
      <c r="AM198" s="142" t="str">
        <f>IF(AM196="","",VLOOKUP(AM196,'シフト記号表（勤務時間帯）'!$C$6:$U$35,19,FALSE))</f>
        <v/>
      </c>
      <c r="AN198" s="140" t="str">
        <f>IF(AN196="","",VLOOKUP(AN196,'シフト記号表（勤務時間帯）'!$C$6:$U$35,19,FALSE))</f>
        <v/>
      </c>
      <c r="AO198" s="141" t="str">
        <f>IF(AO196="","",VLOOKUP(AO196,'シフト記号表（勤務時間帯）'!$C$6:$U$35,19,FALSE))</f>
        <v/>
      </c>
      <c r="AP198" s="141" t="str">
        <f>IF(AP196="","",VLOOKUP(AP196,'シフト記号表（勤務時間帯）'!$C$6:$U$35,19,FALSE))</f>
        <v/>
      </c>
      <c r="AQ198" s="141" t="str">
        <f>IF(AQ196="","",VLOOKUP(AQ196,'シフト記号表（勤務時間帯）'!$C$6:$U$35,19,FALSE))</f>
        <v/>
      </c>
      <c r="AR198" s="141" t="str">
        <f>IF(AR196="","",VLOOKUP(AR196,'シフト記号表（勤務時間帯）'!$C$6:$U$35,19,FALSE))</f>
        <v/>
      </c>
      <c r="AS198" s="141" t="str">
        <f>IF(AS196="","",VLOOKUP(AS196,'シフト記号表（勤務時間帯）'!$C$6:$U$35,19,FALSE))</f>
        <v/>
      </c>
      <c r="AT198" s="142" t="str">
        <f>IF(AT196="","",VLOOKUP(AT196,'シフト記号表（勤務時間帯）'!$C$6:$U$35,19,FALSE))</f>
        <v/>
      </c>
      <c r="AU198" s="140" t="str">
        <f>IF(AU196="","",VLOOKUP(AU196,'シフト記号表（勤務時間帯）'!$C$6:$U$35,19,FALSE))</f>
        <v/>
      </c>
      <c r="AV198" s="141" t="str">
        <f>IF(AV196="","",VLOOKUP(AV196,'シフト記号表（勤務時間帯）'!$C$6:$U$35,19,FALSE))</f>
        <v/>
      </c>
      <c r="AW198" s="141" t="str">
        <f>IF(AW196="","",VLOOKUP(AW196,'シフト記号表（勤務時間帯）'!$C$6:$U$35,19,FALSE))</f>
        <v/>
      </c>
      <c r="AX198" s="869">
        <f>IF($BB$3="４週",SUM(S198:AT198),IF($BB$3="暦月",SUM(S198:AW198),""))</f>
        <v>0</v>
      </c>
      <c r="AY198" s="870"/>
      <c r="AZ198" s="871">
        <f>IF($BB$3="４週",AX198/4,IF($BB$3="暦月",'地密通所（100名）'!AX198/('地密通所（100名）'!$BB$8/7),""))</f>
        <v>0</v>
      </c>
      <c r="BA198" s="872"/>
      <c r="BB198" s="914"/>
      <c r="BC198" s="833"/>
      <c r="BD198" s="833"/>
      <c r="BE198" s="833"/>
      <c r="BF198" s="834"/>
    </row>
    <row r="199" spans="2:58" ht="20.25" customHeight="1">
      <c r="B199" s="1036">
        <f>B196+1</f>
        <v>60</v>
      </c>
      <c r="C199" s="900"/>
      <c r="D199" s="901"/>
      <c r="E199" s="902"/>
      <c r="F199" s="143"/>
      <c r="G199" s="819"/>
      <c r="H199" s="822"/>
      <c r="I199" s="823"/>
      <c r="J199" s="823"/>
      <c r="K199" s="824"/>
      <c r="L199" s="826"/>
      <c r="M199" s="827"/>
      <c r="N199" s="827"/>
      <c r="O199" s="828"/>
      <c r="P199" s="835" t="s">
        <v>148</v>
      </c>
      <c r="Q199" s="836"/>
      <c r="R199" s="837"/>
      <c r="S199" s="211"/>
      <c r="T199" s="212"/>
      <c r="U199" s="212"/>
      <c r="V199" s="212"/>
      <c r="W199" s="212"/>
      <c r="X199" s="212"/>
      <c r="Y199" s="213"/>
      <c r="Z199" s="211"/>
      <c r="AA199" s="212"/>
      <c r="AB199" s="212"/>
      <c r="AC199" s="212"/>
      <c r="AD199" s="212"/>
      <c r="AE199" s="212"/>
      <c r="AF199" s="213"/>
      <c r="AG199" s="211"/>
      <c r="AH199" s="212"/>
      <c r="AI199" s="212"/>
      <c r="AJ199" s="212"/>
      <c r="AK199" s="212"/>
      <c r="AL199" s="212"/>
      <c r="AM199" s="213"/>
      <c r="AN199" s="211"/>
      <c r="AO199" s="212"/>
      <c r="AP199" s="212"/>
      <c r="AQ199" s="212"/>
      <c r="AR199" s="212"/>
      <c r="AS199" s="212"/>
      <c r="AT199" s="213"/>
      <c r="AU199" s="211"/>
      <c r="AV199" s="212"/>
      <c r="AW199" s="212"/>
      <c r="AX199" s="1039"/>
      <c r="AY199" s="1040"/>
      <c r="AZ199" s="1041"/>
      <c r="BA199" s="1042"/>
      <c r="BB199" s="854"/>
      <c r="BC199" s="827"/>
      <c r="BD199" s="827"/>
      <c r="BE199" s="827"/>
      <c r="BF199" s="828"/>
    </row>
    <row r="200" spans="2:58" ht="20.25" customHeight="1">
      <c r="B200" s="1036"/>
      <c r="C200" s="903"/>
      <c r="D200" s="904"/>
      <c r="E200" s="905"/>
      <c r="F200" s="135"/>
      <c r="G200" s="820"/>
      <c r="H200" s="825"/>
      <c r="I200" s="823"/>
      <c r="J200" s="823"/>
      <c r="K200" s="824"/>
      <c r="L200" s="829"/>
      <c r="M200" s="830"/>
      <c r="N200" s="830"/>
      <c r="O200" s="831"/>
      <c r="P200" s="859" t="s">
        <v>151</v>
      </c>
      <c r="Q200" s="860"/>
      <c r="R200" s="861"/>
      <c r="S200" s="136" t="str">
        <f>IF(S199="","",VLOOKUP(S199,'シフト記号表（勤務時間帯）'!$C$6:$K$35,9,FALSE))</f>
        <v/>
      </c>
      <c r="T200" s="137" t="str">
        <f>IF(T199="","",VLOOKUP(T199,'シフト記号表（勤務時間帯）'!$C$6:$K$35,9,FALSE))</f>
        <v/>
      </c>
      <c r="U200" s="137" t="str">
        <f>IF(U199="","",VLOOKUP(U199,'シフト記号表（勤務時間帯）'!$C$6:$K$35,9,FALSE))</f>
        <v/>
      </c>
      <c r="V200" s="137" t="str">
        <f>IF(V199="","",VLOOKUP(V199,'シフト記号表（勤務時間帯）'!$C$6:$K$35,9,FALSE))</f>
        <v/>
      </c>
      <c r="W200" s="137" t="str">
        <f>IF(W199="","",VLOOKUP(W199,'シフト記号表（勤務時間帯）'!$C$6:$K$35,9,FALSE))</f>
        <v/>
      </c>
      <c r="X200" s="137" t="str">
        <f>IF(X199="","",VLOOKUP(X199,'シフト記号表（勤務時間帯）'!$C$6:$K$35,9,FALSE))</f>
        <v/>
      </c>
      <c r="Y200" s="138" t="str">
        <f>IF(Y199="","",VLOOKUP(Y199,'シフト記号表（勤務時間帯）'!$C$6:$K$35,9,FALSE))</f>
        <v/>
      </c>
      <c r="Z200" s="136" t="str">
        <f>IF(Z199="","",VLOOKUP(Z199,'シフト記号表（勤務時間帯）'!$C$6:$K$35,9,FALSE))</f>
        <v/>
      </c>
      <c r="AA200" s="137" t="str">
        <f>IF(AA199="","",VLOOKUP(AA199,'シフト記号表（勤務時間帯）'!$C$6:$K$35,9,FALSE))</f>
        <v/>
      </c>
      <c r="AB200" s="137" t="str">
        <f>IF(AB199="","",VLOOKUP(AB199,'シフト記号表（勤務時間帯）'!$C$6:$K$35,9,FALSE))</f>
        <v/>
      </c>
      <c r="AC200" s="137" t="str">
        <f>IF(AC199="","",VLOOKUP(AC199,'シフト記号表（勤務時間帯）'!$C$6:$K$35,9,FALSE))</f>
        <v/>
      </c>
      <c r="AD200" s="137" t="str">
        <f>IF(AD199="","",VLOOKUP(AD199,'シフト記号表（勤務時間帯）'!$C$6:$K$35,9,FALSE))</f>
        <v/>
      </c>
      <c r="AE200" s="137" t="str">
        <f>IF(AE199="","",VLOOKUP(AE199,'シフト記号表（勤務時間帯）'!$C$6:$K$35,9,FALSE))</f>
        <v/>
      </c>
      <c r="AF200" s="138" t="str">
        <f>IF(AF199="","",VLOOKUP(AF199,'シフト記号表（勤務時間帯）'!$C$6:$K$35,9,FALSE))</f>
        <v/>
      </c>
      <c r="AG200" s="136" t="str">
        <f>IF(AG199="","",VLOOKUP(AG199,'シフト記号表（勤務時間帯）'!$C$6:$K$35,9,FALSE))</f>
        <v/>
      </c>
      <c r="AH200" s="137" t="str">
        <f>IF(AH199="","",VLOOKUP(AH199,'シフト記号表（勤務時間帯）'!$C$6:$K$35,9,FALSE))</f>
        <v/>
      </c>
      <c r="AI200" s="137" t="str">
        <f>IF(AI199="","",VLOOKUP(AI199,'シフト記号表（勤務時間帯）'!$C$6:$K$35,9,FALSE))</f>
        <v/>
      </c>
      <c r="AJ200" s="137" t="str">
        <f>IF(AJ199="","",VLOOKUP(AJ199,'シフト記号表（勤務時間帯）'!$C$6:$K$35,9,FALSE))</f>
        <v/>
      </c>
      <c r="AK200" s="137" t="str">
        <f>IF(AK199="","",VLOOKUP(AK199,'シフト記号表（勤務時間帯）'!$C$6:$K$35,9,FALSE))</f>
        <v/>
      </c>
      <c r="AL200" s="137" t="str">
        <f>IF(AL199="","",VLOOKUP(AL199,'シフト記号表（勤務時間帯）'!$C$6:$K$35,9,FALSE))</f>
        <v/>
      </c>
      <c r="AM200" s="138" t="str">
        <f>IF(AM199="","",VLOOKUP(AM199,'シフト記号表（勤務時間帯）'!$C$6:$K$35,9,FALSE))</f>
        <v/>
      </c>
      <c r="AN200" s="136" t="str">
        <f>IF(AN199="","",VLOOKUP(AN199,'シフト記号表（勤務時間帯）'!$C$6:$K$35,9,FALSE))</f>
        <v/>
      </c>
      <c r="AO200" s="137" t="str">
        <f>IF(AO199="","",VLOOKUP(AO199,'シフト記号表（勤務時間帯）'!$C$6:$K$35,9,FALSE))</f>
        <v/>
      </c>
      <c r="AP200" s="137" t="str">
        <f>IF(AP199="","",VLOOKUP(AP199,'シフト記号表（勤務時間帯）'!$C$6:$K$35,9,FALSE))</f>
        <v/>
      </c>
      <c r="AQ200" s="137" t="str">
        <f>IF(AQ199="","",VLOOKUP(AQ199,'シフト記号表（勤務時間帯）'!$C$6:$K$35,9,FALSE))</f>
        <v/>
      </c>
      <c r="AR200" s="137" t="str">
        <f>IF(AR199="","",VLOOKUP(AR199,'シフト記号表（勤務時間帯）'!$C$6:$K$35,9,FALSE))</f>
        <v/>
      </c>
      <c r="AS200" s="137" t="str">
        <f>IF(AS199="","",VLOOKUP(AS199,'シフト記号表（勤務時間帯）'!$C$6:$K$35,9,FALSE))</f>
        <v/>
      </c>
      <c r="AT200" s="138" t="str">
        <f>IF(AT199="","",VLOOKUP(AT199,'シフト記号表（勤務時間帯）'!$C$6:$K$35,9,FALSE))</f>
        <v/>
      </c>
      <c r="AU200" s="136" t="str">
        <f>IF(AU199="","",VLOOKUP(AU199,'シフト記号表（勤務時間帯）'!$C$6:$K$35,9,FALSE))</f>
        <v/>
      </c>
      <c r="AV200" s="137" t="str">
        <f>IF(AV199="","",VLOOKUP(AV199,'シフト記号表（勤務時間帯）'!$C$6:$K$35,9,FALSE))</f>
        <v/>
      </c>
      <c r="AW200" s="137" t="str">
        <f>IF(AW199="","",VLOOKUP(AW199,'シフト記号表（勤務時間帯）'!$C$6:$K$35,9,FALSE))</f>
        <v/>
      </c>
      <c r="AX200" s="862">
        <f>IF($BB$3="４週",SUM(S200:AT200),IF($BB$3="暦月",SUM(S200:AW200),""))</f>
        <v>0</v>
      </c>
      <c r="AY200" s="863"/>
      <c r="AZ200" s="864">
        <f>IF($BB$3="４週",AX200/4,IF($BB$3="暦月",'地密通所（100名）'!AX200/('地密通所（100名）'!$BB$8/7),""))</f>
        <v>0</v>
      </c>
      <c r="BA200" s="865"/>
      <c r="BB200" s="855"/>
      <c r="BC200" s="830"/>
      <c r="BD200" s="830"/>
      <c r="BE200" s="830"/>
      <c r="BF200" s="831"/>
    </row>
    <row r="201" spans="2:58" ht="20.25" customHeight="1">
      <c r="B201" s="1036"/>
      <c r="C201" s="906"/>
      <c r="D201" s="907"/>
      <c r="E201" s="908"/>
      <c r="F201" s="214">
        <f>C199</f>
        <v>0</v>
      </c>
      <c r="G201" s="821"/>
      <c r="H201" s="825"/>
      <c r="I201" s="823"/>
      <c r="J201" s="823"/>
      <c r="K201" s="824"/>
      <c r="L201" s="832"/>
      <c r="M201" s="833"/>
      <c r="N201" s="833"/>
      <c r="O201" s="834"/>
      <c r="P201" s="895" t="s">
        <v>152</v>
      </c>
      <c r="Q201" s="896"/>
      <c r="R201" s="897"/>
      <c r="S201" s="140" t="str">
        <f>IF(S199="","",VLOOKUP(S199,'シフト記号表（勤務時間帯）'!$C$6:$U$35,19,FALSE))</f>
        <v/>
      </c>
      <c r="T201" s="141" t="str">
        <f>IF(T199="","",VLOOKUP(T199,'シフト記号表（勤務時間帯）'!$C$6:$U$35,19,FALSE))</f>
        <v/>
      </c>
      <c r="U201" s="141" t="str">
        <f>IF(U199="","",VLOOKUP(U199,'シフト記号表（勤務時間帯）'!$C$6:$U$35,19,FALSE))</f>
        <v/>
      </c>
      <c r="V201" s="141" t="str">
        <f>IF(V199="","",VLOOKUP(V199,'シフト記号表（勤務時間帯）'!$C$6:$U$35,19,FALSE))</f>
        <v/>
      </c>
      <c r="W201" s="141" t="str">
        <f>IF(W199="","",VLOOKUP(W199,'シフト記号表（勤務時間帯）'!$C$6:$U$35,19,FALSE))</f>
        <v/>
      </c>
      <c r="X201" s="141" t="str">
        <f>IF(X199="","",VLOOKUP(X199,'シフト記号表（勤務時間帯）'!$C$6:$U$35,19,FALSE))</f>
        <v/>
      </c>
      <c r="Y201" s="142" t="str">
        <f>IF(Y199="","",VLOOKUP(Y199,'シフト記号表（勤務時間帯）'!$C$6:$U$35,19,FALSE))</f>
        <v/>
      </c>
      <c r="Z201" s="140" t="str">
        <f>IF(Z199="","",VLOOKUP(Z199,'シフト記号表（勤務時間帯）'!$C$6:$U$35,19,FALSE))</f>
        <v/>
      </c>
      <c r="AA201" s="141" t="str">
        <f>IF(AA199="","",VLOOKUP(AA199,'シフト記号表（勤務時間帯）'!$C$6:$U$35,19,FALSE))</f>
        <v/>
      </c>
      <c r="AB201" s="141" t="str">
        <f>IF(AB199="","",VLOOKUP(AB199,'シフト記号表（勤務時間帯）'!$C$6:$U$35,19,FALSE))</f>
        <v/>
      </c>
      <c r="AC201" s="141" t="str">
        <f>IF(AC199="","",VLOOKUP(AC199,'シフト記号表（勤務時間帯）'!$C$6:$U$35,19,FALSE))</f>
        <v/>
      </c>
      <c r="AD201" s="141" t="str">
        <f>IF(AD199="","",VLOOKUP(AD199,'シフト記号表（勤務時間帯）'!$C$6:$U$35,19,FALSE))</f>
        <v/>
      </c>
      <c r="AE201" s="141" t="str">
        <f>IF(AE199="","",VLOOKUP(AE199,'シフト記号表（勤務時間帯）'!$C$6:$U$35,19,FALSE))</f>
        <v/>
      </c>
      <c r="AF201" s="142" t="str">
        <f>IF(AF199="","",VLOOKUP(AF199,'シフト記号表（勤務時間帯）'!$C$6:$U$35,19,FALSE))</f>
        <v/>
      </c>
      <c r="AG201" s="140" t="str">
        <f>IF(AG199="","",VLOOKUP(AG199,'シフト記号表（勤務時間帯）'!$C$6:$U$35,19,FALSE))</f>
        <v/>
      </c>
      <c r="AH201" s="141" t="str">
        <f>IF(AH199="","",VLOOKUP(AH199,'シフト記号表（勤務時間帯）'!$C$6:$U$35,19,FALSE))</f>
        <v/>
      </c>
      <c r="AI201" s="141" t="str">
        <f>IF(AI199="","",VLOOKUP(AI199,'シフト記号表（勤務時間帯）'!$C$6:$U$35,19,FALSE))</f>
        <v/>
      </c>
      <c r="AJ201" s="141" t="str">
        <f>IF(AJ199="","",VLOOKUP(AJ199,'シフト記号表（勤務時間帯）'!$C$6:$U$35,19,FALSE))</f>
        <v/>
      </c>
      <c r="AK201" s="141" t="str">
        <f>IF(AK199="","",VLOOKUP(AK199,'シフト記号表（勤務時間帯）'!$C$6:$U$35,19,FALSE))</f>
        <v/>
      </c>
      <c r="AL201" s="141" t="str">
        <f>IF(AL199="","",VLOOKUP(AL199,'シフト記号表（勤務時間帯）'!$C$6:$U$35,19,FALSE))</f>
        <v/>
      </c>
      <c r="AM201" s="142" t="str">
        <f>IF(AM199="","",VLOOKUP(AM199,'シフト記号表（勤務時間帯）'!$C$6:$U$35,19,FALSE))</f>
        <v/>
      </c>
      <c r="AN201" s="140" t="str">
        <f>IF(AN199="","",VLOOKUP(AN199,'シフト記号表（勤務時間帯）'!$C$6:$U$35,19,FALSE))</f>
        <v/>
      </c>
      <c r="AO201" s="141" t="str">
        <f>IF(AO199="","",VLOOKUP(AO199,'シフト記号表（勤務時間帯）'!$C$6:$U$35,19,FALSE))</f>
        <v/>
      </c>
      <c r="AP201" s="141" t="str">
        <f>IF(AP199="","",VLOOKUP(AP199,'シフト記号表（勤務時間帯）'!$C$6:$U$35,19,FALSE))</f>
        <v/>
      </c>
      <c r="AQ201" s="141" t="str">
        <f>IF(AQ199="","",VLOOKUP(AQ199,'シフト記号表（勤務時間帯）'!$C$6:$U$35,19,FALSE))</f>
        <v/>
      </c>
      <c r="AR201" s="141" t="str">
        <f>IF(AR199="","",VLOOKUP(AR199,'シフト記号表（勤務時間帯）'!$C$6:$U$35,19,FALSE))</f>
        <v/>
      </c>
      <c r="AS201" s="141" t="str">
        <f>IF(AS199="","",VLOOKUP(AS199,'シフト記号表（勤務時間帯）'!$C$6:$U$35,19,FALSE))</f>
        <v/>
      </c>
      <c r="AT201" s="142" t="str">
        <f>IF(AT199="","",VLOOKUP(AT199,'シフト記号表（勤務時間帯）'!$C$6:$U$35,19,FALSE))</f>
        <v/>
      </c>
      <c r="AU201" s="140" t="str">
        <f>IF(AU199="","",VLOOKUP(AU199,'シフト記号表（勤務時間帯）'!$C$6:$U$35,19,FALSE))</f>
        <v/>
      </c>
      <c r="AV201" s="141" t="str">
        <f>IF(AV199="","",VLOOKUP(AV199,'シフト記号表（勤務時間帯）'!$C$6:$U$35,19,FALSE))</f>
        <v/>
      </c>
      <c r="AW201" s="141" t="str">
        <f>IF(AW199="","",VLOOKUP(AW199,'シフト記号表（勤務時間帯）'!$C$6:$U$35,19,FALSE))</f>
        <v/>
      </c>
      <c r="AX201" s="869">
        <f>IF($BB$3="４週",SUM(S201:AT201),IF($BB$3="暦月",SUM(S201:AW201),""))</f>
        <v>0</v>
      </c>
      <c r="AY201" s="870"/>
      <c r="AZ201" s="871">
        <f>IF($BB$3="４週",AX201/4,IF($BB$3="暦月",'地密通所（100名）'!AX201/('地密通所（100名）'!$BB$8/7),""))</f>
        <v>0</v>
      </c>
      <c r="BA201" s="872"/>
      <c r="BB201" s="914"/>
      <c r="BC201" s="833"/>
      <c r="BD201" s="833"/>
      <c r="BE201" s="833"/>
      <c r="BF201" s="834"/>
    </row>
    <row r="202" spans="2:58" ht="20.25" customHeight="1">
      <c r="B202" s="1036">
        <f>B199+1</f>
        <v>61</v>
      </c>
      <c r="C202" s="900"/>
      <c r="D202" s="901"/>
      <c r="E202" s="902"/>
      <c r="F202" s="143"/>
      <c r="G202" s="819"/>
      <c r="H202" s="822"/>
      <c r="I202" s="823"/>
      <c r="J202" s="823"/>
      <c r="K202" s="824"/>
      <c r="L202" s="826"/>
      <c r="M202" s="827"/>
      <c r="N202" s="827"/>
      <c r="O202" s="828"/>
      <c r="P202" s="835" t="s">
        <v>148</v>
      </c>
      <c r="Q202" s="836"/>
      <c r="R202" s="837"/>
      <c r="S202" s="211"/>
      <c r="T202" s="212"/>
      <c r="U202" s="212"/>
      <c r="V202" s="212"/>
      <c r="W202" s="212"/>
      <c r="X202" s="212"/>
      <c r="Y202" s="213"/>
      <c r="Z202" s="211"/>
      <c r="AA202" s="212"/>
      <c r="AB202" s="212"/>
      <c r="AC202" s="212"/>
      <c r="AD202" s="212"/>
      <c r="AE202" s="212"/>
      <c r="AF202" s="213"/>
      <c r="AG202" s="211"/>
      <c r="AH202" s="212"/>
      <c r="AI202" s="212"/>
      <c r="AJ202" s="212"/>
      <c r="AK202" s="212"/>
      <c r="AL202" s="212"/>
      <c r="AM202" s="213"/>
      <c r="AN202" s="211"/>
      <c r="AO202" s="212"/>
      <c r="AP202" s="212"/>
      <c r="AQ202" s="212"/>
      <c r="AR202" s="212"/>
      <c r="AS202" s="212"/>
      <c r="AT202" s="213"/>
      <c r="AU202" s="211"/>
      <c r="AV202" s="212"/>
      <c r="AW202" s="212"/>
      <c r="AX202" s="1039"/>
      <c r="AY202" s="1040"/>
      <c r="AZ202" s="1041"/>
      <c r="BA202" s="1042"/>
      <c r="BB202" s="854"/>
      <c r="BC202" s="827"/>
      <c r="BD202" s="827"/>
      <c r="BE202" s="827"/>
      <c r="BF202" s="828"/>
    </row>
    <row r="203" spans="2:58" ht="20.25" customHeight="1">
      <c r="B203" s="1036"/>
      <c r="C203" s="903"/>
      <c r="D203" s="904"/>
      <c r="E203" s="905"/>
      <c r="F203" s="135"/>
      <c r="G203" s="820"/>
      <c r="H203" s="825"/>
      <c r="I203" s="823"/>
      <c r="J203" s="823"/>
      <c r="K203" s="824"/>
      <c r="L203" s="829"/>
      <c r="M203" s="830"/>
      <c r="N203" s="830"/>
      <c r="O203" s="831"/>
      <c r="P203" s="859" t="s">
        <v>151</v>
      </c>
      <c r="Q203" s="860"/>
      <c r="R203" s="861"/>
      <c r="S203" s="136" t="str">
        <f>IF(S202="","",VLOOKUP(S202,'シフト記号表（勤務時間帯）'!$C$6:$K$35,9,FALSE))</f>
        <v/>
      </c>
      <c r="T203" s="137" t="str">
        <f>IF(T202="","",VLOOKUP(T202,'シフト記号表（勤務時間帯）'!$C$6:$K$35,9,FALSE))</f>
        <v/>
      </c>
      <c r="U203" s="137" t="str">
        <f>IF(U202="","",VLOOKUP(U202,'シフト記号表（勤務時間帯）'!$C$6:$K$35,9,FALSE))</f>
        <v/>
      </c>
      <c r="V203" s="137" t="str">
        <f>IF(V202="","",VLOOKUP(V202,'シフト記号表（勤務時間帯）'!$C$6:$K$35,9,FALSE))</f>
        <v/>
      </c>
      <c r="W203" s="137" t="str">
        <f>IF(W202="","",VLOOKUP(W202,'シフト記号表（勤務時間帯）'!$C$6:$K$35,9,FALSE))</f>
        <v/>
      </c>
      <c r="X203" s="137" t="str">
        <f>IF(X202="","",VLOOKUP(X202,'シフト記号表（勤務時間帯）'!$C$6:$K$35,9,FALSE))</f>
        <v/>
      </c>
      <c r="Y203" s="138" t="str">
        <f>IF(Y202="","",VLOOKUP(Y202,'シフト記号表（勤務時間帯）'!$C$6:$K$35,9,FALSE))</f>
        <v/>
      </c>
      <c r="Z203" s="136" t="str">
        <f>IF(Z202="","",VLOOKUP(Z202,'シフト記号表（勤務時間帯）'!$C$6:$K$35,9,FALSE))</f>
        <v/>
      </c>
      <c r="AA203" s="137" t="str">
        <f>IF(AA202="","",VLOOKUP(AA202,'シフト記号表（勤務時間帯）'!$C$6:$K$35,9,FALSE))</f>
        <v/>
      </c>
      <c r="AB203" s="137" t="str">
        <f>IF(AB202="","",VLOOKUP(AB202,'シフト記号表（勤務時間帯）'!$C$6:$K$35,9,FALSE))</f>
        <v/>
      </c>
      <c r="AC203" s="137" t="str">
        <f>IF(AC202="","",VLOOKUP(AC202,'シフト記号表（勤務時間帯）'!$C$6:$K$35,9,FALSE))</f>
        <v/>
      </c>
      <c r="AD203" s="137" t="str">
        <f>IF(AD202="","",VLOOKUP(AD202,'シフト記号表（勤務時間帯）'!$C$6:$K$35,9,FALSE))</f>
        <v/>
      </c>
      <c r="AE203" s="137" t="str">
        <f>IF(AE202="","",VLOOKUP(AE202,'シフト記号表（勤務時間帯）'!$C$6:$K$35,9,FALSE))</f>
        <v/>
      </c>
      <c r="AF203" s="138" t="str">
        <f>IF(AF202="","",VLOOKUP(AF202,'シフト記号表（勤務時間帯）'!$C$6:$K$35,9,FALSE))</f>
        <v/>
      </c>
      <c r="AG203" s="136" t="str">
        <f>IF(AG202="","",VLOOKUP(AG202,'シフト記号表（勤務時間帯）'!$C$6:$K$35,9,FALSE))</f>
        <v/>
      </c>
      <c r="AH203" s="137" t="str">
        <f>IF(AH202="","",VLOOKUP(AH202,'シフト記号表（勤務時間帯）'!$C$6:$K$35,9,FALSE))</f>
        <v/>
      </c>
      <c r="AI203" s="137" t="str">
        <f>IF(AI202="","",VLOOKUP(AI202,'シフト記号表（勤務時間帯）'!$C$6:$K$35,9,FALSE))</f>
        <v/>
      </c>
      <c r="AJ203" s="137" t="str">
        <f>IF(AJ202="","",VLOOKUP(AJ202,'シフト記号表（勤務時間帯）'!$C$6:$K$35,9,FALSE))</f>
        <v/>
      </c>
      <c r="AK203" s="137" t="str">
        <f>IF(AK202="","",VLOOKUP(AK202,'シフト記号表（勤務時間帯）'!$C$6:$K$35,9,FALSE))</f>
        <v/>
      </c>
      <c r="AL203" s="137" t="str">
        <f>IF(AL202="","",VLOOKUP(AL202,'シフト記号表（勤務時間帯）'!$C$6:$K$35,9,FALSE))</f>
        <v/>
      </c>
      <c r="AM203" s="138" t="str">
        <f>IF(AM202="","",VLOOKUP(AM202,'シフト記号表（勤務時間帯）'!$C$6:$K$35,9,FALSE))</f>
        <v/>
      </c>
      <c r="AN203" s="136" t="str">
        <f>IF(AN202="","",VLOOKUP(AN202,'シフト記号表（勤務時間帯）'!$C$6:$K$35,9,FALSE))</f>
        <v/>
      </c>
      <c r="AO203" s="137" t="str">
        <f>IF(AO202="","",VLOOKUP(AO202,'シフト記号表（勤務時間帯）'!$C$6:$K$35,9,FALSE))</f>
        <v/>
      </c>
      <c r="AP203" s="137" t="str">
        <f>IF(AP202="","",VLOOKUP(AP202,'シフト記号表（勤務時間帯）'!$C$6:$K$35,9,FALSE))</f>
        <v/>
      </c>
      <c r="AQ203" s="137" t="str">
        <f>IF(AQ202="","",VLOOKUP(AQ202,'シフト記号表（勤務時間帯）'!$C$6:$K$35,9,FALSE))</f>
        <v/>
      </c>
      <c r="AR203" s="137" t="str">
        <f>IF(AR202="","",VLOOKUP(AR202,'シフト記号表（勤務時間帯）'!$C$6:$K$35,9,FALSE))</f>
        <v/>
      </c>
      <c r="AS203" s="137" t="str">
        <f>IF(AS202="","",VLOOKUP(AS202,'シフト記号表（勤務時間帯）'!$C$6:$K$35,9,FALSE))</f>
        <v/>
      </c>
      <c r="AT203" s="138" t="str">
        <f>IF(AT202="","",VLOOKUP(AT202,'シフト記号表（勤務時間帯）'!$C$6:$K$35,9,FALSE))</f>
        <v/>
      </c>
      <c r="AU203" s="136" t="str">
        <f>IF(AU202="","",VLOOKUP(AU202,'シフト記号表（勤務時間帯）'!$C$6:$K$35,9,FALSE))</f>
        <v/>
      </c>
      <c r="AV203" s="137" t="str">
        <f>IF(AV202="","",VLOOKUP(AV202,'シフト記号表（勤務時間帯）'!$C$6:$K$35,9,FALSE))</f>
        <v/>
      </c>
      <c r="AW203" s="137" t="str">
        <f>IF(AW202="","",VLOOKUP(AW202,'シフト記号表（勤務時間帯）'!$C$6:$K$35,9,FALSE))</f>
        <v/>
      </c>
      <c r="AX203" s="862">
        <f>IF($BB$3="４週",SUM(S203:AT203),IF($BB$3="暦月",SUM(S203:AW203),""))</f>
        <v>0</v>
      </c>
      <c r="AY203" s="863"/>
      <c r="AZ203" s="864">
        <f>IF($BB$3="４週",AX203/4,IF($BB$3="暦月",'地密通所（100名）'!AX203/('地密通所（100名）'!$BB$8/7),""))</f>
        <v>0</v>
      </c>
      <c r="BA203" s="865"/>
      <c r="BB203" s="855"/>
      <c r="BC203" s="830"/>
      <c r="BD203" s="830"/>
      <c r="BE203" s="830"/>
      <c r="BF203" s="831"/>
    </row>
    <row r="204" spans="2:58" ht="20.25" customHeight="1">
      <c r="B204" s="1036"/>
      <c r="C204" s="906"/>
      <c r="D204" s="907"/>
      <c r="E204" s="908"/>
      <c r="F204" s="214">
        <f>C202</f>
        <v>0</v>
      </c>
      <c r="G204" s="821"/>
      <c r="H204" s="825"/>
      <c r="I204" s="823"/>
      <c r="J204" s="823"/>
      <c r="K204" s="824"/>
      <c r="L204" s="832"/>
      <c r="M204" s="833"/>
      <c r="N204" s="833"/>
      <c r="O204" s="834"/>
      <c r="P204" s="895" t="s">
        <v>152</v>
      </c>
      <c r="Q204" s="896"/>
      <c r="R204" s="897"/>
      <c r="S204" s="140" t="str">
        <f>IF(S202="","",VLOOKUP(S202,'シフト記号表（勤務時間帯）'!$C$6:$U$35,19,FALSE))</f>
        <v/>
      </c>
      <c r="T204" s="141" t="str">
        <f>IF(T202="","",VLOOKUP(T202,'シフト記号表（勤務時間帯）'!$C$6:$U$35,19,FALSE))</f>
        <v/>
      </c>
      <c r="U204" s="141" t="str">
        <f>IF(U202="","",VLOOKUP(U202,'シフト記号表（勤務時間帯）'!$C$6:$U$35,19,FALSE))</f>
        <v/>
      </c>
      <c r="V204" s="141" t="str">
        <f>IF(V202="","",VLOOKUP(V202,'シフト記号表（勤務時間帯）'!$C$6:$U$35,19,FALSE))</f>
        <v/>
      </c>
      <c r="W204" s="141" t="str">
        <f>IF(W202="","",VLOOKUP(W202,'シフト記号表（勤務時間帯）'!$C$6:$U$35,19,FALSE))</f>
        <v/>
      </c>
      <c r="X204" s="141" t="str">
        <f>IF(X202="","",VLOOKUP(X202,'シフト記号表（勤務時間帯）'!$C$6:$U$35,19,FALSE))</f>
        <v/>
      </c>
      <c r="Y204" s="142" t="str">
        <f>IF(Y202="","",VLOOKUP(Y202,'シフト記号表（勤務時間帯）'!$C$6:$U$35,19,FALSE))</f>
        <v/>
      </c>
      <c r="Z204" s="140" t="str">
        <f>IF(Z202="","",VLOOKUP(Z202,'シフト記号表（勤務時間帯）'!$C$6:$U$35,19,FALSE))</f>
        <v/>
      </c>
      <c r="AA204" s="141" t="str">
        <f>IF(AA202="","",VLOOKUP(AA202,'シフト記号表（勤務時間帯）'!$C$6:$U$35,19,FALSE))</f>
        <v/>
      </c>
      <c r="AB204" s="141" t="str">
        <f>IF(AB202="","",VLOOKUP(AB202,'シフト記号表（勤務時間帯）'!$C$6:$U$35,19,FALSE))</f>
        <v/>
      </c>
      <c r="AC204" s="141" t="str">
        <f>IF(AC202="","",VLOOKUP(AC202,'シフト記号表（勤務時間帯）'!$C$6:$U$35,19,FALSE))</f>
        <v/>
      </c>
      <c r="AD204" s="141" t="str">
        <f>IF(AD202="","",VLOOKUP(AD202,'シフト記号表（勤務時間帯）'!$C$6:$U$35,19,FALSE))</f>
        <v/>
      </c>
      <c r="AE204" s="141" t="str">
        <f>IF(AE202="","",VLOOKUP(AE202,'シフト記号表（勤務時間帯）'!$C$6:$U$35,19,FALSE))</f>
        <v/>
      </c>
      <c r="AF204" s="142" t="str">
        <f>IF(AF202="","",VLOOKUP(AF202,'シフト記号表（勤務時間帯）'!$C$6:$U$35,19,FALSE))</f>
        <v/>
      </c>
      <c r="AG204" s="140" t="str">
        <f>IF(AG202="","",VLOOKUP(AG202,'シフト記号表（勤務時間帯）'!$C$6:$U$35,19,FALSE))</f>
        <v/>
      </c>
      <c r="AH204" s="141" t="str">
        <f>IF(AH202="","",VLOOKUP(AH202,'シフト記号表（勤務時間帯）'!$C$6:$U$35,19,FALSE))</f>
        <v/>
      </c>
      <c r="AI204" s="141" t="str">
        <f>IF(AI202="","",VLOOKUP(AI202,'シフト記号表（勤務時間帯）'!$C$6:$U$35,19,FALSE))</f>
        <v/>
      </c>
      <c r="AJ204" s="141" t="str">
        <f>IF(AJ202="","",VLOOKUP(AJ202,'シフト記号表（勤務時間帯）'!$C$6:$U$35,19,FALSE))</f>
        <v/>
      </c>
      <c r="AK204" s="141" t="str">
        <f>IF(AK202="","",VLOOKUP(AK202,'シフト記号表（勤務時間帯）'!$C$6:$U$35,19,FALSE))</f>
        <v/>
      </c>
      <c r="AL204" s="141" t="str">
        <f>IF(AL202="","",VLOOKUP(AL202,'シフト記号表（勤務時間帯）'!$C$6:$U$35,19,FALSE))</f>
        <v/>
      </c>
      <c r="AM204" s="142" t="str">
        <f>IF(AM202="","",VLOOKUP(AM202,'シフト記号表（勤務時間帯）'!$C$6:$U$35,19,FALSE))</f>
        <v/>
      </c>
      <c r="AN204" s="140" t="str">
        <f>IF(AN202="","",VLOOKUP(AN202,'シフト記号表（勤務時間帯）'!$C$6:$U$35,19,FALSE))</f>
        <v/>
      </c>
      <c r="AO204" s="141" t="str">
        <f>IF(AO202="","",VLOOKUP(AO202,'シフト記号表（勤務時間帯）'!$C$6:$U$35,19,FALSE))</f>
        <v/>
      </c>
      <c r="AP204" s="141" t="str">
        <f>IF(AP202="","",VLOOKUP(AP202,'シフト記号表（勤務時間帯）'!$C$6:$U$35,19,FALSE))</f>
        <v/>
      </c>
      <c r="AQ204" s="141" t="str">
        <f>IF(AQ202="","",VLOOKUP(AQ202,'シフト記号表（勤務時間帯）'!$C$6:$U$35,19,FALSE))</f>
        <v/>
      </c>
      <c r="AR204" s="141" t="str">
        <f>IF(AR202="","",VLOOKUP(AR202,'シフト記号表（勤務時間帯）'!$C$6:$U$35,19,FALSE))</f>
        <v/>
      </c>
      <c r="AS204" s="141" t="str">
        <f>IF(AS202="","",VLOOKUP(AS202,'シフト記号表（勤務時間帯）'!$C$6:$U$35,19,FALSE))</f>
        <v/>
      </c>
      <c r="AT204" s="142" t="str">
        <f>IF(AT202="","",VLOOKUP(AT202,'シフト記号表（勤務時間帯）'!$C$6:$U$35,19,FALSE))</f>
        <v/>
      </c>
      <c r="AU204" s="140" t="str">
        <f>IF(AU202="","",VLOOKUP(AU202,'シフト記号表（勤務時間帯）'!$C$6:$U$35,19,FALSE))</f>
        <v/>
      </c>
      <c r="AV204" s="141" t="str">
        <f>IF(AV202="","",VLOOKUP(AV202,'シフト記号表（勤務時間帯）'!$C$6:$U$35,19,FALSE))</f>
        <v/>
      </c>
      <c r="AW204" s="141" t="str">
        <f>IF(AW202="","",VLOOKUP(AW202,'シフト記号表（勤務時間帯）'!$C$6:$U$35,19,FALSE))</f>
        <v/>
      </c>
      <c r="AX204" s="869">
        <f>IF($BB$3="４週",SUM(S204:AT204),IF($BB$3="暦月",SUM(S204:AW204),""))</f>
        <v>0</v>
      </c>
      <c r="AY204" s="870"/>
      <c r="AZ204" s="871">
        <f>IF($BB$3="４週",AX204/4,IF($BB$3="暦月",'地密通所（100名）'!AX204/('地密通所（100名）'!$BB$8/7),""))</f>
        <v>0</v>
      </c>
      <c r="BA204" s="872"/>
      <c r="BB204" s="914"/>
      <c r="BC204" s="833"/>
      <c r="BD204" s="833"/>
      <c r="BE204" s="833"/>
      <c r="BF204" s="834"/>
    </row>
    <row r="205" spans="2:58" ht="20.25" customHeight="1">
      <c r="B205" s="1036">
        <f>B202+1</f>
        <v>62</v>
      </c>
      <c r="C205" s="900"/>
      <c r="D205" s="901"/>
      <c r="E205" s="902"/>
      <c r="F205" s="143"/>
      <c r="G205" s="819"/>
      <c r="H205" s="822"/>
      <c r="I205" s="823"/>
      <c r="J205" s="823"/>
      <c r="K205" s="824"/>
      <c r="L205" s="826"/>
      <c r="M205" s="827"/>
      <c r="N205" s="827"/>
      <c r="O205" s="828"/>
      <c r="P205" s="835" t="s">
        <v>148</v>
      </c>
      <c r="Q205" s="836"/>
      <c r="R205" s="837"/>
      <c r="S205" s="211"/>
      <c r="T205" s="212"/>
      <c r="U205" s="212"/>
      <c r="V205" s="212"/>
      <c r="W205" s="212"/>
      <c r="X205" s="212"/>
      <c r="Y205" s="213"/>
      <c r="Z205" s="211"/>
      <c r="AA205" s="212"/>
      <c r="AB205" s="212"/>
      <c r="AC205" s="212"/>
      <c r="AD205" s="212"/>
      <c r="AE205" s="212"/>
      <c r="AF205" s="213"/>
      <c r="AG205" s="211"/>
      <c r="AH205" s="212"/>
      <c r="AI205" s="212"/>
      <c r="AJ205" s="212"/>
      <c r="AK205" s="212"/>
      <c r="AL205" s="212"/>
      <c r="AM205" s="213"/>
      <c r="AN205" s="211"/>
      <c r="AO205" s="212"/>
      <c r="AP205" s="212"/>
      <c r="AQ205" s="212"/>
      <c r="AR205" s="212"/>
      <c r="AS205" s="212"/>
      <c r="AT205" s="213"/>
      <c r="AU205" s="211"/>
      <c r="AV205" s="212"/>
      <c r="AW205" s="212"/>
      <c r="AX205" s="1039"/>
      <c r="AY205" s="1040"/>
      <c r="AZ205" s="1041"/>
      <c r="BA205" s="1042"/>
      <c r="BB205" s="854"/>
      <c r="BC205" s="827"/>
      <c r="BD205" s="827"/>
      <c r="BE205" s="827"/>
      <c r="BF205" s="828"/>
    </row>
    <row r="206" spans="2:58" ht="20.25" customHeight="1">
      <c r="B206" s="1036"/>
      <c r="C206" s="903"/>
      <c r="D206" s="904"/>
      <c r="E206" s="905"/>
      <c r="F206" s="135"/>
      <c r="G206" s="820"/>
      <c r="H206" s="825"/>
      <c r="I206" s="823"/>
      <c r="J206" s="823"/>
      <c r="K206" s="824"/>
      <c r="L206" s="829"/>
      <c r="M206" s="830"/>
      <c r="N206" s="830"/>
      <c r="O206" s="831"/>
      <c r="P206" s="859" t="s">
        <v>151</v>
      </c>
      <c r="Q206" s="860"/>
      <c r="R206" s="861"/>
      <c r="S206" s="136" t="str">
        <f>IF(S205="","",VLOOKUP(S205,'シフト記号表（勤務時間帯）'!$C$6:$K$35,9,FALSE))</f>
        <v/>
      </c>
      <c r="T206" s="137" t="str">
        <f>IF(T205="","",VLOOKUP(T205,'シフト記号表（勤務時間帯）'!$C$6:$K$35,9,FALSE))</f>
        <v/>
      </c>
      <c r="U206" s="137" t="str">
        <f>IF(U205="","",VLOOKUP(U205,'シフト記号表（勤務時間帯）'!$C$6:$K$35,9,FALSE))</f>
        <v/>
      </c>
      <c r="V206" s="137" t="str">
        <f>IF(V205="","",VLOOKUP(V205,'シフト記号表（勤務時間帯）'!$C$6:$K$35,9,FALSE))</f>
        <v/>
      </c>
      <c r="W206" s="137" t="str">
        <f>IF(W205="","",VLOOKUP(W205,'シフト記号表（勤務時間帯）'!$C$6:$K$35,9,FALSE))</f>
        <v/>
      </c>
      <c r="X206" s="137" t="str">
        <f>IF(X205="","",VLOOKUP(X205,'シフト記号表（勤務時間帯）'!$C$6:$K$35,9,FALSE))</f>
        <v/>
      </c>
      <c r="Y206" s="138" t="str">
        <f>IF(Y205="","",VLOOKUP(Y205,'シフト記号表（勤務時間帯）'!$C$6:$K$35,9,FALSE))</f>
        <v/>
      </c>
      <c r="Z206" s="136" t="str">
        <f>IF(Z205="","",VLOOKUP(Z205,'シフト記号表（勤務時間帯）'!$C$6:$K$35,9,FALSE))</f>
        <v/>
      </c>
      <c r="AA206" s="137" t="str">
        <f>IF(AA205="","",VLOOKUP(AA205,'シフト記号表（勤務時間帯）'!$C$6:$K$35,9,FALSE))</f>
        <v/>
      </c>
      <c r="AB206" s="137" t="str">
        <f>IF(AB205="","",VLOOKUP(AB205,'シフト記号表（勤務時間帯）'!$C$6:$K$35,9,FALSE))</f>
        <v/>
      </c>
      <c r="AC206" s="137" t="str">
        <f>IF(AC205="","",VLOOKUP(AC205,'シフト記号表（勤務時間帯）'!$C$6:$K$35,9,FALSE))</f>
        <v/>
      </c>
      <c r="AD206" s="137" t="str">
        <f>IF(AD205="","",VLOOKUP(AD205,'シフト記号表（勤務時間帯）'!$C$6:$K$35,9,FALSE))</f>
        <v/>
      </c>
      <c r="AE206" s="137" t="str">
        <f>IF(AE205="","",VLOOKUP(AE205,'シフト記号表（勤務時間帯）'!$C$6:$K$35,9,FALSE))</f>
        <v/>
      </c>
      <c r="AF206" s="138" t="str">
        <f>IF(AF205="","",VLOOKUP(AF205,'シフト記号表（勤務時間帯）'!$C$6:$K$35,9,FALSE))</f>
        <v/>
      </c>
      <c r="AG206" s="136" t="str">
        <f>IF(AG205="","",VLOOKUP(AG205,'シフト記号表（勤務時間帯）'!$C$6:$K$35,9,FALSE))</f>
        <v/>
      </c>
      <c r="AH206" s="137" t="str">
        <f>IF(AH205="","",VLOOKUP(AH205,'シフト記号表（勤務時間帯）'!$C$6:$K$35,9,FALSE))</f>
        <v/>
      </c>
      <c r="AI206" s="137" t="str">
        <f>IF(AI205="","",VLOOKUP(AI205,'シフト記号表（勤務時間帯）'!$C$6:$K$35,9,FALSE))</f>
        <v/>
      </c>
      <c r="AJ206" s="137" t="str">
        <f>IF(AJ205="","",VLOOKUP(AJ205,'シフト記号表（勤務時間帯）'!$C$6:$K$35,9,FALSE))</f>
        <v/>
      </c>
      <c r="AK206" s="137" t="str">
        <f>IF(AK205="","",VLOOKUP(AK205,'シフト記号表（勤務時間帯）'!$C$6:$K$35,9,FALSE))</f>
        <v/>
      </c>
      <c r="AL206" s="137" t="str">
        <f>IF(AL205="","",VLOOKUP(AL205,'シフト記号表（勤務時間帯）'!$C$6:$K$35,9,FALSE))</f>
        <v/>
      </c>
      <c r="AM206" s="138" t="str">
        <f>IF(AM205="","",VLOOKUP(AM205,'シフト記号表（勤務時間帯）'!$C$6:$K$35,9,FALSE))</f>
        <v/>
      </c>
      <c r="AN206" s="136" t="str">
        <f>IF(AN205="","",VLOOKUP(AN205,'シフト記号表（勤務時間帯）'!$C$6:$K$35,9,FALSE))</f>
        <v/>
      </c>
      <c r="AO206" s="137" t="str">
        <f>IF(AO205="","",VLOOKUP(AO205,'シフト記号表（勤務時間帯）'!$C$6:$K$35,9,FALSE))</f>
        <v/>
      </c>
      <c r="AP206" s="137" t="str">
        <f>IF(AP205="","",VLOOKUP(AP205,'シフト記号表（勤務時間帯）'!$C$6:$K$35,9,FALSE))</f>
        <v/>
      </c>
      <c r="AQ206" s="137" t="str">
        <f>IF(AQ205="","",VLOOKUP(AQ205,'シフト記号表（勤務時間帯）'!$C$6:$K$35,9,FALSE))</f>
        <v/>
      </c>
      <c r="AR206" s="137" t="str">
        <f>IF(AR205="","",VLOOKUP(AR205,'シフト記号表（勤務時間帯）'!$C$6:$K$35,9,FALSE))</f>
        <v/>
      </c>
      <c r="AS206" s="137" t="str">
        <f>IF(AS205="","",VLOOKUP(AS205,'シフト記号表（勤務時間帯）'!$C$6:$K$35,9,FALSE))</f>
        <v/>
      </c>
      <c r="AT206" s="138" t="str">
        <f>IF(AT205="","",VLOOKUP(AT205,'シフト記号表（勤務時間帯）'!$C$6:$K$35,9,FALSE))</f>
        <v/>
      </c>
      <c r="AU206" s="136" t="str">
        <f>IF(AU205="","",VLOOKUP(AU205,'シフト記号表（勤務時間帯）'!$C$6:$K$35,9,FALSE))</f>
        <v/>
      </c>
      <c r="AV206" s="137" t="str">
        <f>IF(AV205="","",VLOOKUP(AV205,'シフト記号表（勤務時間帯）'!$C$6:$K$35,9,FALSE))</f>
        <v/>
      </c>
      <c r="AW206" s="137" t="str">
        <f>IF(AW205="","",VLOOKUP(AW205,'シフト記号表（勤務時間帯）'!$C$6:$K$35,9,FALSE))</f>
        <v/>
      </c>
      <c r="AX206" s="862">
        <f>IF($BB$3="４週",SUM(S206:AT206),IF($BB$3="暦月",SUM(S206:AW206),""))</f>
        <v>0</v>
      </c>
      <c r="AY206" s="863"/>
      <c r="AZ206" s="864">
        <f>IF($BB$3="４週",AX206/4,IF($BB$3="暦月",'地密通所（100名）'!AX206/('地密通所（100名）'!$BB$8/7),""))</f>
        <v>0</v>
      </c>
      <c r="BA206" s="865"/>
      <c r="BB206" s="855"/>
      <c r="BC206" s="830"/>
      <c r="BD206" s="830"/>
      <c r="BE206" s="830"/>
      <c r="BF206" s="831"/>
    </row>
    <row r="207" spans="2:58" ht="20.25" customHeight="1">
      <c r="B207" s="1036"/>
      <c r="C207" s="906"/>
      <c r="D207" s="907"/>
      <c r="E207" s="908"/>
      <c r="F207" s="214">
        <f>C205</f>
        <v>0</v>
      </c>
      <c r="G207" s="821"/>
      <c r="H207" s="825"/>
      <c r="I207" s="823"/>
      <c r="J207" s="823"/>
      <c r="K207" s="824"/>
      <c r="L207" s="832"/>
      <c r="M207" s="833"/>
      <c r="N207" s="833"/>
      <c r="O207" s="834"/>
      <c r="P207" s="895" t="s">
        <v>152</v>
      </c>
      <c r="Q207" s="896"/>
      <c r="R207" s="897"/>
      <c r="S207" s="140" t="str">
        <f>IF(S205="","",VLOOKUP(S205,'シフト記号表（勤務時間帯）'!$C$6:$U$35,19,FALSE))</f>
        <v/>
      </c>
      <c r="T207" s="141" t="str">
        <f>IF(T205="","",VLOOKUP(T205,'シフト記号表（勤務時間帯）'!$C$6:$U$35,19,FALSE))</f>
        <v/>
      </c>
      <c r="U207" s="141" t="str">
        <f>IF(U205="","",VLOOKUP(U205,'シフト記号表（勤務時間帯）'!$C$6:$U$35,19,FALSE))</f>
        <v/>
      </c>
      <c r="V207" s="141" t="str">
        <f>IF(V205="","",VLOOKUP(V205,'シフト記号表（勤務時間帯）'!$C$6:$U$35,19,FALSE))</f>
        <v/>
      </c>
      <c r="W207" s="141" t="str">
        <f>IF(W205="","",VLOOKUP(W205,'シフト記号表（勤務時間帯）'!$C$6:$U$35,19,FALSE))</f>
        <v/>
      </c>
      <c r="X207" s="141" t="str">
        <f>IF(X205="","",VLOOKUP(X205,'シフト記号表（勤務時間帯）'!$C$6:$U$35,19,FALSE))</f>
        <v/>
      </c>
      <c r="Y207" s="142" t="str">
        <f>IF(Y205="","",VLOOKUP(Y205,'シフト記号表（勤務時間帯）'!$C$6:$U$35,19,FALSE))</f>
        <v/>
      </c>
      <c r="Z207" s="140" t="str">
        <f>IF(Z205="","",VLOOKUP(Z205,'シフト記号表（勤務時間帯）'!$C$6:$U$35,19,FALSE))</f>
        <v/>
      </c>
      <c r="AA207" s="141" t="str">
        <f>IF(AA205="","",VLOOKUP(AA205,'シフト記号表（勤務時間帯）'!$C$6:$U$35,19,FALSE))</f>
        <v/>
      </c>
      <c r="AB207" s="141" t="str">
        <f>IF(AB205="","",VLOOKUP(AB205,'シフト記号表（勤務時間帯）'!$C$6:$U$35,19,FALSE))</f>
        <v/>
      </c>
      <c r="AC207" s="141" t="str">
        <f>IF(AC205="","",VLOOKUP(AC205,'シフト記号表（勤務時間帯）'!$C$6:$U$35,19,FALSE))</f>
        <v/>
      </c>
      <c r="AD207" s="141" t="str">
        <f>IF(AD205="","",VLOOKUP(AD205,'シフト記号表（勤務時間帯）'!$C$6:$U$35,19,FALSE))</f>
        <v/>
      </c>
      <c r="AE207" s="141" t="str">
        <f>IF(AE205="","",VLOOKUP(AE205,'シフト記号表（勤務時間帯）'!$C$6:$U$35,19,FALSE))</f>
        <v/>
      </c>
      <c r="AF207" s="142" t="str">
        <f>IF(AF205="","",VLOOKUP(AF205,'シフト記号表（勤務時間帯）'!$C$6:$U$35,19,FALSE))</f>
        <v/>
      </c>
      <c r="AG207" s="140" t="str">
        <f>IF(AG205="","",VLOOKUP(AG205,'シフト記号表（勤務時間帯）'!$C$6:$U$35,19,FALSE))</f>
        <v/>
      </c>
      <c r="AH207" s="141" t="str">
        <f>IF(AH205="","",VLOOKUP(AH205,'シフト記号表（勤務時間帯）'!$C$6:$U$35,19,FALSE))</f>
        <v/>
      </c>
      <c r="AI207" s="141" t="str">
        <f>IF(AI205="","",VLOOKUP(AI205,'シフト記号表（勤務時間帯）'!$C$6:$U$35,19,FALSE))</f>
        <v/>
      </c>
      <c r="AJ207" s="141" t="str">
        <f>IF(AJ205="","",VLOOKUP(AJ205,'シフト記号表（勤務時間帯）'!$C$6:$U$35,19,FALSE))</f>
        <v/>
      </c>
      <c r="AK207" s="141" t="str">
        <f>IF(AK205="","",VLOOKUP(AK205,'シフト記号表（勤務時間帯）'!$C$6:$U$35,19,FALSE))</f>
        <v/>
      </c>
      <c r="AL207" s="141" t="str">
        <f>IF(AL205="","",VLOOKUP(AL205,'シフト記号表（勤務時間帯）'!$C$6:$U$35,19,FALSE))</f>
        <v/>
      </c>
      <c r="AM207" s="142" t="str">
        <f>IF(AM205="","",VLOOKUP(AM205,'シフト記号表（勤務時間帯）'!$C$6:$U$35,19,FALSE))</f>
        <v/>
      </c>
      <c r="AN207" s="140" t="str">
        <f>IF(AN205="","",VLOOKUP(AN205,'シフト記号表（勤務時間帯）'!$C$6:$U$35,19,FALSE))</f>
        <v/>
      </c>
      <c r="AO207" s="141" t="str">
        <f>IF(AO205="","",VLOOKUP(AO205,'シフト記号表（勤務時間帯）'!$C$6:$U$35,19,FALSE))</f>
        <v/>
      </c>
      <c r="AP207" s="141" t="str">
        <f>IF(AP205="","",VLOOKUP(AP205,'シフト記号表（勤務時間帯）'!$C$6:$U$35,19,FALSE))</f>
        <v/>
      </c>
      <c r="AQ207" s="141" t="str">
        <f>IF(AQ205="","",VLOOKUP(AQ205,'シフト記号表（勤務時間帯）'!$C$6:$U$35,19,FALSE))</f>
        <v/>
      </c>
      <c r="AR207" s="141" t="str">
        <f>IF(AR205="","",VLOOKUP(AR205,'シフト記号表（勤務時間帯）'!$C$6:$U$35,19,FALSE))</f>
        <v/>
      </c>
      <c r="AS207" s="141" t="str">
        <f>IF(AS205="","",VLOOKUP(AS205,'シフト記号表（勤務時間帯）'!$C$6:$U$35,19,FALSE))</f>
        <v/>
      </c>
      <c r="AT207" s="142" t="str">
        <f>IF(AT205="","",VLOOKUP(AT205,'シフト記号表（勤務時間帯）'!$C$6:$U$35,19,FALSE))</f>
        <v/>
      </c>
      <c r="AU207" s="140" t="str">
        <f>IF(AU205="","",VLOOKUP(AU205,'シフト記号表（勤務時間帯）'!$C$6:$U$35,19,FALSE))</f>
        <v/>
      </c>
      <c r="AV207" s="141" t="str">
        <f>IF(AV205="","",VLOOKUP(AV205,'シフト記号表（勤務時間帯）'!$C$6:$U$35,19,FALSE))</f>
        <v/>
      </c>
      <c r="AW207" s="141" t="str">
        <f>IF(AW205="","",VLOOKUP(AW205,'シフト記号表（勤務時間帯）'!$C$6:$U$35,19,FALSE))</f>
        <v/>
      </c>
      <c r="AX207" s="869">
        <f>IF($BB$3="４週",SUM(S207:AT207),IF($BB$3="暦月",SUM(S207:AW207),""))</f>
        <v>0</v>
      </c>
      <c r="AY207" s="870"/>
      <c r="AZ207" s="871">
        <f>IF($BB$3="４週",AX207/4,IF($BB$3="暦月",'地密通所（100名）'!AX207/('地密通所（100名）'!$BB$8/7),""))</f>
        <v>0</v>
      </c>
      <c r="BA207" s="872"/>
      <c r="BB207" s="914"/>
      <c r="BC207" s="833"/>
      <c r="BD207" s="833"/>
      <c r="BE207" s="833"/>
      <c r="BF207" s="834"/>
    </row>
    <row r="208" spans="2:58" ht="20.25" customHeight="1">
      <c r="B208" s="1036">
        <f>B205+1</f>
        <v>63</v>
      </c>
      <c r="C208" s="900"/>
      <c r="D208" s="901"/>
      <c r="E208" s="902"/>
      <c r="F208" s="143"/>
      <c r="G208" s="819"/>
      <c r="H208" s="822"/>
      <c r="I208" s="823"/>
      <c r="J208" s="823"/>
      <c r="K208" s="824"/>
      <c r="L208" s="826"/>
      <c r="M208" s="827"/>
      <c r="N208" s="827"/>
      <c r="O208" s="828"/>
      <c r="P208" s="835" t="s">
        <v>148</v>
      </c>
      <c r="Q208" s="836"/>
      <c r="R208" s="837"/>
      <c r="S208" s="211"/>
      <c r="T208" s="212"/>
      <c r="U208" s="212"/>
      <c r="V208" s="212"/>
      <c r="W208" s="212"/>
      <c r="X208" s="212"/>
      <c r="Y208" s="213"/>
      <c r="Z208" s="211"/>
      <c r="AA208" s="212"/>
      <c r="AB208" s="212"/>
      <c r="AC208" s="212"/>
      <c r="AD208" s="212"/>
      <c r="AE208" s="212"/>
      <c r="AF208" s="213"/>
      <c r="AG208" s="211"/>
      <c r="AH208" s="212"/>
      <c r="AI208" s="212"/>
      <c r="AJ208" s="212"/>
      <c r="AK208" s="212"/>
      <c r="AL208" s="212"/>
      <c r="AM208" s="213"/>
      <c r="AN208" s="211"/>
      <c r="AO208" s="212"/>
      <c r="AP208" s="212"/>
      <c r="AQ208" s="212"/>
      <c r="AR208" s="212"/>
      <c r="AS208" s="212"/>
      <c r="AT208" s="213"/>
      <c r="AU208" s="211"/>
      <c r="AV208" s="212"/>
      <c r="AW208" s="212"/>
      <c r="AX208" s="1039"/>
      <c r="AY208" s="1040"/>
      <c r="AZ208" s="1041"/>
      <c r="BA208" s="1042"/>
      <c r="BB208" s="854"/>
      <c r="BC208" s="827"/>
      <c r="BD208" s="827"/>
      <c r="BE208" s="827"/>
      <c r="BF208" s="828"/>
    </row>
    <row r="209" spans="2:58" ht="20.25" customHeight="1">
      <c r="B209" s="1036"/>
      <c r="C209" s="903"/>
      <c r="D209" s="904"/>
      <c r="E209" s="905"/>
      <c r="F209" s="135"/>
      <c r="G209" s="820"/>
      <c r="H209" s="825"/>
      <c r="I209" s="823"/>
      <c r="J209" s="823"/>
      <c r="K209" s="824"/>
      <c r="L209" s="829"/>
      <c r="M209" s="830"/>
      <c r="N209" s="830"/>
      <c r="O209" s="831"/>
      <c r="P209" s="859" t="s">
        <v>151</v>
      </c>
      <c r="Q209" s="860"/>
      <c r="R209" s="861"/>
      <c r="S209" s="136" t="str">
        <f>IF(S208="","",VLOOKUP(S208,'シフト記号表（勤務時間帯）'!$C$6:$K$35,9,FALSE))</f>
        <v/>
      </c>
      <c r="T209" s="137" t="str">
        <f>IF(T208="","",VLOOKUP(T208,'シフト記号表（勤務時間帯）'!$C$6:$K$35,9,FALSE))</f>
        <v/>
      </c>
      <c r="U209" s="137" t="str">
        <f>IF(U208="","",VLOOKUP(U208,'シフト記号表（勤務時間帯）'!$C$6:$K$35,9,FALSE))</f>
        <v/>
      </c>
      <c r="V209" s="137" t="str">
        <f>IF(V208="","",VLOOKUP(V208,'シフト記号表（勤務時間帯）'!$C$6:$K$35,9,FALSE))</f>
        <v/>
      </c>
      <c r="W209" s="137" t="str">
        <f>IF(W208="","",VLOOKUP(W208,'シフト記号表（勤務時間帯）'!$C$6:$K$35,9,FALSE))</f>
        <v/>
      </c>
      <c r="X209" s="137" t="str">
        <f>IF(X208="","",VLOOKUP(X208,'シフト記号表（勤務時間帯）'!$C$6:$K$35,9,FALSE))</f>
        <v/>
      </c>
      <c r="Y209" s="138" t="str">
        <f>IF(Y208="","",VLOOKUP(Y208,'シフト記号表（勤務時間帯）'!$C$6:$K$35,9,FALSE))</f>
        <v/>
      </c>
      <c r="Z209" s="136" t="str">
        <f>IF(Z208="","",VLOOKUP(Z208,'シフト記号表（勤務時間帯）'!$C$6:$K$35,9,FALSE))</f>
        <v/>
      </c>
      <c r="AA209" s="137" t="str">
        <f>IF(AA208="","",VLOOKUP(AA208,'シフト記号表（勤務時間帯）'!$C$6:$K$35,9,FALSE))</f>
        <v/>
      </c>
      <c r="AB209" s="137" t="str">
        <f>IF(AB208="","",VLOOKUP(AB208,'シフト記号表（勤務時間帯）'!$C$6:$K$35,9,FALSE))</f>
        <v/>
      </c>
      <c r="AC209" s="137" t="str">
        <f>IF(AC208="","",VLOOKUP(AC208,'シフト記号表（勤務時間帯）'!$C$6:$K$35,9,FALSE))</f>
        <v/>
      </c>
      <c r="AD209" s="137" t="str">
        <f>IF(AD208="","",VLOOKUP(AD208,'シフト記号表（勤務時間帯）'!$C$6:$K$35,9,FALSE))</f>
        <v/>
      </c>
      <c r="AE209" s="137" t="str">
        <f>IF(AE208="","",VLOOKUP(AE208,'シフト記号表（勤務時間帯）'!$C$6:$K$35,9,FALSE))</f>
        <v/>
      </c>
      <c r="AF209" s="138" t="str">
        <f>IF(AF208="","",VLOOKUP(AF208,'シフト記号表（勤務時間帯）'!$C$6:$K$35,9,FALSE))</f>
        <v/>
      </c>
      <c r="AG209" s="136" t="str">
        <f>IF(AG208="","",VLOOKUP(AG208,'シフト記号表（勤務時間帯）'!$C$6:$K$35,9,FALSE))</f>
        <v/>
      </c>
      <c r="AH209" s="137" t="str">
        <f>IF(AH208="","",VLOOKUP(AH208,'シフト記号表（勤務時間帯）'!$C$6:$K$35,9,FALSE))</f>
        <v/>
      </c>
      <c r="AI209" s="137" t="str">
        <f>IF(AI208="","",VLOOKUP(AI208,'シフト記号表（勤務時間帯）'!$C$6:$K$35,9,FALSE))</f>
        <v/>
      </c>
      <c r="AJ209" s="137" t="str">
        <f>IF(AJ208="","",VLOOKUP(AJ208,'シフト記号表（勤務時間帯）'!$C$6:$K$35,9,FALSE))</f>
        <v/>
      </c>
      <c r="AK209" s="137" t="str">
        <f>IF(AK208="","",VLOOKUP(AK208,'シフト記号表（勤務時間帯）'!$C$6:$K$35,9,FALSE))</f>
        <v/>
      </c>
      <c r="AL209" s="137" t="str">
        <f>IF(AL208="","",VLOOKUP(AL208,'シフト記号表（勤務時間帯）'!$C$6:$K$35,9,FALSE))</f>
        <v/>
      </c>
      <c r="AM209" s="138" t="str">
        <f>IF(AM208="","",VLOOKUP(AM208,'シフト記号表（勤務時間帯）'!$C$6:$K$35,9,FALSE))</f>
        <v/>
      </c>
      <c r="AN209" s="136" t="str">
        <f>IF(AN208="","",VLOOKUP(AN208,'シフト記号表（勤務時間帯）'!$C$6:$K$35,9,FALSE))</f>
        <v/>
      </c>
      <c r="AO209" s="137" t="str">
        <f>IF(AO208="","",VLOOKUP(AO208,'シフト記号表（勤務時間帯）'!$C$6:$K$35,9,FALSE))</f>
        <v/>
      </c>
      <c r="AP209" s="137" t="str">
        <f>IF(AP208="","",VLOOKUP(AP208,'シフト記号表（勤務時間帯）'!$C$6:$K$35,9,FALSE))</f>
        <v/>
      </c>
      <c r="AQ209" s="137" t="str">
        <f>IF(AQ208="","",VLOOKUP(AQ208,'シフト記号表（勤務時間帯）'!$C$6:$K$35,9,FALSE))</f>
        <v/>
      </c>
      <c r="AR209" s="137" t="str">
        <f>IF(AR208="","",VLOOKUP(AR208,'シフト記号表（勤務時間帯）'!$C$6:$K$35,9,FALSE))</f>
        <v/>
      </c>
      <c r="AS209" s="137" t="str">
        <f>IF(AS208="","",VLOOKUP(AS208,'シフト記号表（勤務時間帯）'!$C$6:$K$35,9,FALSE))</f>
        <v/>
      </c>
      <c r="AT209" s="138" t="str">
        <f>IF(AT208="","",VLOOKUP(AT208,'シフト記号表（勤務時間帯）'!$C$6:$K$35,9,FALSE))</f>
        <v/>
      </c>
      <c r="AU209" s="136" t="str">
        <f>IF(AU208="","",VLOOKUP(AU208,'シフト記号表（勤務時間帯）'!$C$6:$K$35,9,FALSE))</f>
        <v/>
      </c>
      <c r="AV209" s="137" t="str">
        <f>IF(AV208="","",VLOOKUP(AV208,'シフト記号表（勤務時間帯）'!$C$6:$K$35,9,FALSE))</f>
        <v/>
      </c>
      <c r="AW209" s="137" t="str">
        <f>IF(AW208="","",VLOOKUP(AW208,'シフト記号表（勤務時間帯）'!$C$6:$K$35,9,FALSE))</f>
        <v/>
      </c>
      <c r="AX209" s="862">
        <f>IF($BB$3="４週",SUM(S209:AT209),IF($BB$3="暦月",SUM(S209:AW209),""))</f>
        <v>0</v>
      </c>
      <c r="AY209" s="863"/>
      <c r="AZ209" s="864">
        <f>IF($BB$3="４週",AX209/4,IF($BB$3="暦月",'地密通所（100名）'!AX209/('地密通所（100名）'!$BB$8/7),""))</f>
        <v>0</v>
      </c>
      <c r="BA209" s="865"/>
      <c r="BB209" s="855"/>
      <c r="BC209" s="830"/>
      <c r="BD209" s="830"/>
      <c r="BE209" s="830"/>
      <c r="BF209" s="831"/>
    </row>
    <row r="210" spans="2:58" ht="20.25" customHeight="1">
      <c r="B210" s="1036"/>
      <c r="C210" s="906"/>
      <c r="D210" s="907"/>
      <c r="E210" s="908"/>
      <c r="F210" s="214">
        <f>C208</f>
        <v>0</v>
      </c>
      <c r="G210" s="821"/>
      <c r="H210" s="825"/>
      <c r="I210" s="823"/>
      <c r="J210" s="823"/>
      <c r="K210" s="824"/>
      <c r="L210" s="832"/>
      <c r="M210" s="833"/>
      <c r="N210" s="833"/>
      <c r="O210" s="834"/>
      <c r="P210" s="895" t="s">
        <v>152</v>
      </c>
      <c r="Q210" s="896"/>
      <c r="R210" s="897"/>
      <c r="S210" s="140" t="str">
        <f>IF(S208="","",VLOOKUP(S208,'シフト記号表（勤務時間帯）'!$C$6:$U$35,19,FALSE))</f>
        <v/>
      </c>
      <c r="T210" s="141" t="str">
        <f>IF(T208="","",VLOOKUP(T208,'シフト記号表（勤務時間帯）'!$C$6:$U$35,19,FALSE))</f>
        <v/>
      </c>
      <c r="U210" s="141" t="str">
        <f>IF(U208="","",VLOOKUP(U208,'シフト記号表（勤務時間帯）'!$C$6:$U$35,19,FALSE))</f>
        <v/>
      </c>
      <c r="V210" s="141" t="str">
        <f>IF(V208="","",VLOOKUP(V208,'シフト記号表（勤務時間帯）'!$C$6:$U$35,19,FALSE))</f>
        <v/>
      </c>
      <c r="W210" s="141" t="str">
        <f>IF(W208="","",VLOOKUP(W208,'シフト記号表（勤務時間帯）'!$C$6:$U$35,19,FALSE))</f>
        <v/>
      </c>
      <c r="X210" s="141" t="str">
        <f>IF(X208="","",VLOOKUP(X208,'シフト記号表（勤務時間帯）'!$C$6:$U$35,19,FALSE))</f>
        <v/>
      </c>
      <c r="Y210" s="142" t="str">
        <f>IF(Y208="","",VLOOKUP(Y208,'シフト記号表（勤務時間帯）'!$C$6:$U$35,19,FALSE))</f>
        <v/>
      </c>
      <c r="Z210" s="140" t="str">
        <f>IF(Z208="","",VLOOKUP(Z208,'シフト記号表（勤務時間帯）'!$C$6:$U$35,19,FALSE))</f>
        <v/>
      </c>
      <c r="AA210" s="141" t="str">
        <f>IF(AA208="","",VLOOKUP(AA208,'シフト記号表（勤務時間帯）'!$C$6:$U$35,19,FALSE))</f>
        <v/>
      </c>
      <c r="AB210" s="141" t="str">
        <f>IF(AB208="","",VLOOKUP(AB208,'シフト記号表（勤務時間帯）'!$C$6:$U$35,19,FALSE))</f>
        <v/>
      </c>
      <c r="AC210" s="141" t="str">
        <f>IF(AC208="","",VLOOKUP(AC208,'シフト記号表（勤務時間帯）'!$C$6:$U$35,19,FALSE))</f>
        <v/>
      </c>
      <c r="AD210" s="141" t="str">
        <f>IF(AD208="","",VLOOKUP(AD208,'シフト記号表（勤務時間帯）'!$C$6:$U$35,19,FALSE))</f>
        <v/>
      </c>
      <c r="AE210" s="141" t="str">
        <f>IF(AE208="","",VLOOKUP(AE208,'シフト記号表（勤務時間帯）'!$C$6:$U$35,19,FALSE))</f>
        <v/>
      </c>
      <c r="AF210" s="142" t="str">
        <f>IF(AF208="","",VLOOKUP(AF208,'シフト記号表（勤務時間帯）'!$C$6:$U$35,19,FALSE))</f>
        <v/>
      </c>
      <c r="AG210" s="140" t="str">
        <f>IF(AG208="","",VLOOKUP(AG208,'シフト記号表（勤務時間帯）'!$C$6:$U$35,19,FALSE))</f>
        <v/>
      </c>
      <c r="AH210" s="141" t="str">
        <f>IF(AH208="","",VLOOKUP(AH208,'シフト記号表（勤務時間帯）'!$C$6:$U$35,19,FALSE))</f>
        <v/>
      </c>
      <c r="AI210" s="141" t="str">
        <f>IF(AI208="","",VLOOKUP(AI208,'シフト記号表（勤務時間帯）'!$C$6:$U$35,19,FALSE))</f>
        <v/>
      </c>
      <c r="AJ210" s="141" t="str">
        <f>IF(AJ208="","",VLOOKUP(AJ208,'シフト記号表（勤務時間帯）'!$C$6:$U$35,19,FALSE))</f>
        <v/>
      </c>
      <c r="AK210" s="141" t="str">
        <f>IF(AK208="","",VLOOKUP(AK208,'シフト記号表（勤務時間帯）'!$C$6:$U$35,19,FALSE))</f>
        <v/>
      </c>
      <c r="AL210" s="141" t="str">
        <f>IF(AL208="","",VLOOKUP(AL208,'シフト記号表（勤務時間帯）'!$C$6:$U$35,19,FALSE))</f>
        <v/>
      </c>
      <c r="AM210" s="142" t="str">
        <f>IF(AM208="","",VLOOKUP(AM208,'シフト記号表（勤務時間帯）'!$C$6:$U$35,19,FALSE))</f>
        <v/>
      </c>
      <c r="AN210" s="140" t="str">
        <f>IF(AN208="","",VLOOKUP(AN208,'シフト記号表（勤務時間帯）'!$C$6:$U$35,19,FALSE))</f>
        <v/>
      </c>
      <c r="AO210" s="141" t="str">
        <f>IF(AO208="","",VLOOKUP(AO208,'シフト記号表（勤務時間帯）'!$C$6:$U$35,19,FALSE))</f>
        <v/>
      </c>
      <c r="AP210" s="141" t="str">
        <f>IF(AP208="","",VLOOKUP(AP208,'シフト記号表（勤務時間帯）'!$C$6:$U$35,19,FALSE))</f>
        <v/>
      </c>
      <c r="AQ210" s="141" t="str">
        <f>IF(AQ208="","",VLOOKUP(AQ208,'シフト記号表（勤務時間帯）'!$C$6:$U$35,19,FALSE))</f>
        <v/>
      </c>
      <c r="AR210" s="141" t="str">
        <f>IF(AR208="","",VLOOKUP(AR208,'シフト記号表（勤務時間帯）'!$C$6:$U$35,19,FALSE))</f>
        <v/>
      </c>
      <c r="AS210" s="141" t="str">
        <f>IF(AS208="","",VLOOKUP(AS208,'シフト記号表（勤務時間帯）'!$C$6:$U$35,19,FALSE))</f>
        <v/>
      </c>
      <c r="AT210" s="142" t="str">
        <f>IF(AT208="","",VLOOKUP(AT208,'シフト記号表（勤務時間帯）'!$C$6:$U$35,19,FALSE))</f>
        <v/>
      </c>
      <c r="AU210" s="140" t="str">
        <f>IF(AU208="","",VLOOKUP(AU208,'シフト記号表（勤務時間帯）'!$C$6:$U$35,19,FALSE))</f>
        <v/>
      </c>
      <c r="AV210" s="141" t="str">
        <f>IF(AV208="","",VLOOKUP(AV208,'シフト記号表（勤務時間帯）'!$C$6:$U$35,19,FALSE))</f>
        <v/>
      </c>
      <c r="AW210" s="141" t="str">
        <f>IF(AW208="","",VLOOKUP(AW208,'シフト記号表（勤務時間帯）'!$C$6:$U$35,19,FALSE))</f>
        <v/>
      </c>
      <c r="AX210" s="869">
        <f>IF($BB$3="４週",SUM(S210:AT210),IF($BB$3="暦月",SUM(S210:AW210),""))</f>
        <v>0</v>
      </c>
      <c r="AY210" s="870"/>
      <c r="AZ210" s="871">
        <f>IF($BB$3="４週",AX210/4,IF($BB$3="暦月",'地密通所（100名）'!AX210/('地密通所（100名）'!$BB$8/7),""))</f>
        <v>0</v>
      </c>
      <c r="BA210" s="872"/>
      <c r="BB210" s="914"/>
      <c r="BC210" s="833"/>
      <c r="BD210" s="833"/>
      <c r="BE210" s="833"/>
      <c r="BF210" s="834"/>
    </row>
    <row r="211" spans="2:58" ht="20.25" customHeight="1">
      <c r="B211" s="1036">
        <f>B208+1</f>
        <v>64</v>
      </c>
      <c r="C211" s="900"/>
      <c r="D211" s="901"/>
      <c r="E211" s="902"/>
      <c r="F211" s="143"/>
      <c r="G211" s="819"/>
      <c r="H211" s="822"/>
      <c r="I211" s="823"/>
      <c r="J211" s="823"/>
      <c r="K211" s="824"/>
      <c r="L211" s="826"/>
      <c r="M211" s="827"/>
      <c r="N211" s="827"/>
      <c r="O211" s="828"/>
      <c r="P211" s="835" t="s">
        <v>148</v>
      </c>
      <c r="Q211" s="836"/>
      <c r="R211" s="837"/>
      <c r="S211" s="211"/>
      <c r="T211" s="212"/>
      <c r="U211" s="212"/>
      <c r="V211" s="212"/>
      <c r="W211" s="212"/>
      <c r="X211" s="212"/>
      <c r="Y211" s="213"/>
      <c r="Z211" s="211"/>
      <c r="AA211" s="212"/>
      <c r="AB211" s="212"/>
      <c r="AC211" s="212"/>
      <c r="AD211" s="212"/>
      <c r="AE211" s="212"/>
      <c r="AF211" s="213"/>
      <c r="AG211" s="211"/>
      <c r="AH211" s="212"/>
      <c r="AI211" s="212"/>
      <c r="AJ211" s="212"/>
      <c r="AK211" s="212"/>
      <c r="AL211" s="212"/>
      <c r="AM211" s="213"/>
      <c r="AN211" s="211"/>
      <c r="AO211" s="212"/>
      <c r="AP211" s="212"/>
      <c r="AQ211" s="212"/>
      <c r="AR211" s="212"/>
      <c r="AS211" s="212"/>
      <c r="AT211" s="213"/>
      <c r="AU211" s="211"/>
      <c r="AV211" s="212"/>
      <c r="AW211" s="212"/>
      <c r="AX211" s="1039"/>
      <c r="AY211" s="1040"/>
      <c r="AZ211" s="1041"/>
      <c r="BA211" s="1042"/>
      <c r="BB211" s="854"/>
      <c r="BC211" s="827"/>
      <c r="BD211" s="827"/>
      <c r="BE211" s="827"/>
      <c r="BF211" s="828"/>
    </row>
    <row r="212" spans="2:58" ht="20.25" customHeight="1">
      <c r="B212" s="1036"/>
      <c r="C212" s="903"/>
      <c r="D212" s="904"/>
      <c r="E212" s="905"/>
      <c r="F212" s="135"/>
      <c r="G212" s="820"/>
      <c r="H212" s="825"/>
      <c r="I212" s="823"/>
      <c r="J212" s="823"/>
      <c r="K212" s="824"/>
      <c r="L212" s="829"/>
      <c r="M212" s="830"/>
      <c r="N212" s="830"/>
      <c r="O212" s="831"/>
      <c r="P212" s="859" t="s">
        <v>151</v>
      </c>
      <c r="Q212" s="860"/>
      <c r="R212" s="861"/>
      <c r="S212" s="136" t="str">
        <f>IF(S211="","",VLOOKUP(S211,'シフト記号表（勤務時間帯）'!$C$6:$K$35,9,FALSE))</f>
        <v/>
      </c>
      <c r="T212" s="137" t="str">
        <f>IF(T211="","",VLOOKUP(T211,'シフト記号表（勤務時間帯）'!$C$6:$K$35,9,FALSE))</f>
        <v/>
      </c>
      <c r="U212" s="137" t="str">
        <f>IF(U211="","",VLOOKUP(U211,'シフト記号表（勤務時間帯）'!$C$6:$K$35,9,FALSE))</f>
        <v/>
      </c>
      <c r="V212" s="137" t="str">
        <f>IF(V211="","",VLOOKUP(V211,'シフト記号表（勤務時間帯）'!$C$6:$K$35,9,FALSE))</f>
        <v/>
      </c>
      <c r="W212" s="137" t="str">
        <f>IF(W211="","",VLOOKUP(W211,'シフト記号表（勤務時間帯）'!$C$6:$K$35,9,FALSE))</f>
        <v/>
      </c>
      <c r="X212" s="137" t="str">
        <f>IF(X211="","",VLOOKUP(X211,'シフト記号表（勤務時間帯）'!$C$6:$K$35,9,FALSE))</f>
        <v/>
      </c>
      <c r="Y212" s="138" t="str">
        <f>IF(Y211="","",VLOOKUP(Y211,'シフト記号表（勤務時間帯）'!$C$6:$K$35,9,FALSE))</f>
        <v/>
      </c>
      <c r="Z212" s="136" t="str">
        <f>IF(Z211="","",VLOOKUP(Z211,'シフト記号表（勤務時間帯）'!$C$6:$K$35,9,FALSE))</f>
        <v/>
      </c>
      <c r="AA212" s="137" t="str">
        <f>IF(AA211="","",VLOOKUP(AA211,'シフト記号表（勤務時間帯）'!$C$6:$K$35,9,FALSE))</f>
        <v/>
      </c>
      <c r="AB212" s="137" t="str">
        <f>IF(AB211="","",VLOOKUP(AB211,'シフト記号表（勤務時間帯）'!$C$6:$K$35,9,FALSE))</f>
        <v/>
      </c>
      <c r="AC212" s="137" t="str">
        <f>IF(AC211="","",VLOOKUP(AC211,'シフト記号表（勤務時間帯）'!$C$6:$K$35,9,FALSE))</f>
        <v/>
      </c>
      <c r="AD212" s="137" t="str">
        <f>IF(AD211="","",VLOOKUP(AD211,'シフト記号表（勤務時間帯）'!$C$6:$K$35,9,FALSE))</f>
        <v/>
      </c>
      <c r="AE212" s="137" t="str">
        <f>IF(AE211="","",VLOOKUP(AE211,'シフト記号表（勤務時間帯）'!$C$6:$K$35,9,FALSE))</f>
        <v/>
      </c>
      <c r="AF212" s="138" t="str">
        <f>IF(AF211="","",VLOOKUP(AF211,'シフト記号表（勤務時間帯）'!$C$6:$K$35,9,FALSE))</f>
        <v/>
      </c>
      <c r="AG212" s="136" t="str">
        <f>IF(AG211="","",VLOOKUP(AG211,'シフト記号表（勤務時間帯）'!$C$6:$K$35,9,FALSE))</f>
        <v/>
      </c>
      <c r="AH212" s="137" t="str">
        <f>IF(AH211="","",VLOOKUP(AH211,'シフト記号表（勤務時間帯）'!$C$6:$K$35,9,FALSE))</f>
        <v/>
      </c>
      <c r="AI212" s="137" t="str">
        <f>IF(AI211="","",VLOOKUP(AI211,'シフト記号表（勤務時間帯）'!$C$6:$K$35,9,FALSE))</f>
        <v/>
      </c>
      <c r="AJ212" s="137" t="str">
        <f>IF(AJ211="","",VLOOKUP(AJ211,'シフト記号表（勤務時間帯）'!$C$6:$K$35,9,FALSE))</f>
        <v/>
      </c>
      <c r="AK212" s="137" t="str">
        <f>IF(AK211="","",VLOOKUP(AK211,'シフト記号表（勤務時間帯）'!$C$6:$K$35,9,FALSE))</f>
        <v/>
      </c>
      <c r="AL212" s="137" t="str">
        <f>IF(AL211="","",VLOOKUP(AL211,'シフト記号表（勤務時間帯）'!$C$6:$K$35,9,FALSE))</f>
        <v/>
      </c>
      <c r="AM212" s="138" t="str">
        <f>IF(AM211="","",VLOOKUP(AM211,'シフト記号表（勤務時間帯）'!$C$6:$K$35,9,FALSE))</f>
        <v/>
      </c>
      <c r="AN212" s="136" t="str">
        <f>IF(AN211="","",VLOOKUP(AN211,'シフト記号表（勤務時間帯）'!$C$6:$K$35,9,FALSE))</f>
        <v/>
      </c>
      <c r="AO212" s="137" t="str">
        <f>IF(AO211="","",VLOOKUP(AO211,'シフト記号表（勤務時間帯）'!$C$6:$K$35,9,FALSE))</f>
        <v/>
      </c>
      <c r="AP212" s="137" t="str">
        <f>IF(AP211="","",VLOOKUP(AP211,'シフト記号表（勤務時間帯）'!$C$6:$K$35,9,FALSE))</f>
        <v/>
      </c>
      <c r="AQ212" s="137" t="str">
        <f>IF(AQ211="","",VLOOKUP(AQ211,'シフト記号表（勤務時間帯）'!$C$6:$K$35,9,FALSE))</f>
        <v/>
      </c>
      <c r="AR212" s="137" t="str">
        <f>IF(AR211="","",VLOOKUP(AR211,'シフト記号表（勤務時間帯）'!$C$6:$K$35,9,FALSE))</f>
        <v/>
      </c>
      <c r="AS212" s="137" t="str">
        <f>IF(AS211="","",VLOOKUP(AS211,'シフト記号表（勤務時間帯）'!$C$6:$K$35,9,FALSE))</f>
        <v/>
      </c>
      <c r="AT212" s="138" t="str">
        <f>IF(AT211="","",VLOOKUP(AT211,'シフト記号表（勤務時間帯）'!$C$6:$K$35,9,FALSE))</f>
        <v/>
      </c>
      <c r="AU212" s="136" t="str">
        <f>IF(AU211="","",VLOOKUP(AU211,'シフト記号表（勤務時間帯）'!$C$6:$K$35,9,FALSE))</f>
        <v/>
      </c>
      <c r="AV212" s="137" t="str">
        <f>IF(AV211="","",VLOOKUP(AV211,'シフト記号表（勤務時間帯）'!$C$6:$K$35,9,FALSE))</f>
        <v/>
      </c>
      <c r="AW212" s="137" t="str">
        <f>IF(AW211="","",VLOOKUP(AW211,'シフト記号表（勤務時間帯）'!$C$6:$K$35,9,FALSE))</f>
        <v/>
      </c>
      <c r="AX212" s="862">
        <f>IF($BB$3="４週",SUM(S212:AT212),IF($BB$3="暦月",SUM(S212:AW212),""))</f>
        <v>0</v>
      </c>
      <c r="AY212" s="863"/>
      <c r="AZ212" s="864">
        <f>IF($BB$3="４週",AX212/4,IF($BB$3="暦月",'地密通所（100名）'!AX212/('地密通所（100名）'!$BB$8/7),""))</f>
        <v>0</v>
      </c>
      <c r="BA212" s="865"/>
      <c r="BB212" s="855"/>
      <c r="BC212" s="830"/>
      <c r="BD212" s="830"/>
      <c r="BE212" s="830"/>
      <c r="BF212" s="831"/>
    </row>
    <row r="213" spans="2:58" ht="20.25" customHeight="1">
      <c r="B213" s="1036"/>
      <c r="C213" s="906"/>
      <c r="D213" s="907"/>
      <c r="E213" s="908"/>
      <c r="F213" s="214">
        <f>C211</f>
        <v>0</v>
      </c>
      <c r="G213" s="821"/>
      <c r="H213" s="825"/>
      <c r="I213" s="823"/>
      <c r="J213" s="823"/>
      <c r="K213" s="824"/>
      <c r="L213" s="832"/>
      <c r="M213" s="833"/>
      <c r="N213" s="833"/>
      <c r="O213" s="834"/>
      <c r="P213" s="895" t="s">
        <v>152</v>
      </c>
      <c r="Q213" s="896"/>
      <c r="R213" s="897"/>
      <c r="S213" s="140" t="str">
        <f>IF(S211="","",VLOOKUP(S211,'シフト記号表（勤務時間帯）'!$C$6:$U$35,19,FALSE))</f>
        <v/>
      </c>
      <c r="T213" s="141" t="str">
        <f>IF(T211="","",VLOOKUP(T211,'シフト記号表（勤務時間帯）'!$C$6:$U$35,19,FALSE))</f>
        <v/>
      </c>
      <c r="U213" s="141" t="str">
        <f>IF(U211="","",VLOOKUP(U211,'シフト記号表（勤務時間帯）'!$C$6:$U$35,19,FALSE))</f>
        <v/>
      </c>
      <c r="V213" s="141" t="str">
        <f>IF(V211="","",VLOOKUP(V211,'シフト記号表（勤務時間帯）'!$C$6:$U$35,19,FALSE))</f>
        <v/>
      </c>
      <c r="W213" s="141" t="str">
        <f>IF(W211="","",VLOOKUP(W211,'シフト記号表（勤務時間帯）'!$C$6:$U$35,19,FALSE))</f>
        <v/>
      </c>
      <c r="X213" s="141" t="str">
        <f>IF(X211="","",VLOOKUP(X211,'シフト記号表（勤務時間帯）'!$C$6:$U$35,19,FALSE))</f>
        <v/>
      </c>
      <c r="Y213" s="142" t="str">
        <f>IF(Y211="","",VLOOKUP(Y211,'シフト記号表（勤務時間帯）'!$C$6:$U$35,19,FALSE))</f>
        <v/>
      </c>
      <c r="Z213" s="140" t="str">
        <f>IF(Z211="","",VLOOKUP(Z211,'シフト記号表（勤務時間帯）'!$C$6:$U$35,19,FALSE))</f>
        <v/>
      </c>
      <c r="AA213" s="141" t="str">
        <f>IF(AA211="","",VLOOKUP(AA211,'シフト記号表（勤務時間帯）'!$C$6:$U$35,19,FALSE))</f>
        <v/>
      </c>
      <c r="AB213" s="141" t="str">
        <f>IF(AB211="","",VLOOKUP(AB211,'シフト記号表（勤務時間帯）'!$C$6:$U$35,19,FALSE))</f>
        <v/>
      </c>
      <c r="AC213" s="141" t="str">
        <f>IF(AC211="","",VLOOKUP(AC211,'シフト記号表（勤務時間帯）'!$C$6:$U$35,19,FALSE))</f>
        <v/>
      </c>
      <c r="AD213" s="141" t="str">
        <f>IF(AD211="","",VLOOKUP(AD211,'シフト記号表（勤務時間帯）'!$C$6:$U$35,19,FALSE))</f>
        <v/>
      </c>
      <c r="AE213" s="141" t="str">
        <f>IF(AE211="","",VLOOKUP(AE211,'シフト記号表（勤務時間帯）'!$C$6:$U$35,19,FALSE))</f>
        <v/>
      </c>
      <c r="AF213" s="142" t="str">
        <f>IF(AF211="","",VLOOKUP(AF211,'シフト記号表（勤務時間帯）'!$C$6:$U$35,19,FALSE))</f>
        <v/>
      </c>
      <c r="AG213" s="140" t="str">
        <f>IF(AG211="","",VLOOKUP(AG211,'シフト記号表（勤務時間帯）'!$C$6:$U$35,19,FALSE))</f>
        <v/>
      </c>
      <c r="AH213" s="141" t="str">
        <f>IF(AH211="","",VLOOKUP(AH211,'シフト記号表（勤務時間帯）'!$C$6:$U$35,19,FALSE))</f>
        <v/>
      </c>
      <c r="AI213" s="141" t="str">
        <f>IF(AI211="","",VLOOKUP(AI211,'シフト記号表（勤務時間帯）'!$C$6:$U$35,19,FALSE))</f>
        <v/>
      </c>
      <c r="AJ213" s="141" t="str">
        <f>IF(AJ211="","",VLOOKUP(AJ211,'シフト記号表（勤務時間帯）'!$C$6:$U$35,19,FALSE))</f>
        <v/>
      </c>
      <c r="AK213" s="141" t="str">
        <f>IF(AK211="","",VLOOKUP(AK211,'シフト記号表（勤務時間帯）'!$C$6:$U$35,19,FALSE))</f>
        <v/>
      </c>
      <c r="AL213" s="141" t="str">
        <f>IF(AL211="","",VLOOKUP(AL211,'シフト記号表（勤務時間帯）'!$C$6:$U$35,19,FALSE))</f>
        <v/>
      </c>
      <c r="AM213" s="142" t="str">
        <f>IF(AM211="","",VLOOKUP(AM211,'シフト記号表（勤務時間帯）'!$C$6:$U$35,19,FALSE))</f>
        <v/>
      </c>
      <c r="AN213" s="140" t="str">
        <f>IF(AN211="","",VLOOKUP(AN211,'シフト記号表（勤務時間帯）'!$C$6:$U$35,19,FALSE))</f>
        <v/>
      </c>
      <c r="AO213" s="141" t="str">
        <f>IF(AO211="","",VLOOKUP(AO211,'シフト記号表（勤務時間帯）'!$C$6:$U$35,19,FALSE))</f>
        <v/>
      </c>
      <c r="AP213" s="141" t="str">
        <f>IF(AP211="","",VLOOKUP(AP211,'シフト記号表（勤務時間帯）'!$C$6:$U$35,19,FALSE))</f>
        <v/>
      </c>
      <c r="AQ213" s="141" t="str">
        <f>IF(AQ211="","",VLOOKUP(AQ211,'シフト記号表（勤務時間帯）'!$C$6:$U$35,19,FALSE))</f>
        <v/>
      </c>
      <c r="AR213" s="141" t="str">
        <f>IF(AR211="","",VLOOKUP(AR211,'シフト記号表（勤務時間帯）'!$C$6:$U$35,19,FALSE))</f>
        <v/>
      </c>
      <c r="AS213" s="141" t="str">
        <f>IF(AS211="","",VLOOKUP(AS211,'シフト記号表（勤務時間帯）'!$C$6:$U$35,19,FALSE))</f>
        <v/>
      </c>
      <c r="AT213" s="142" t="str">
        <f>IF(AT211="","",VLOOKUP(AT211,'シフト記号表（勤務時間帯）'!$C$6:$U$35,19,FALSE))</f>
        <v/>
      </c>
      <c r="AU213" s="140" t="str">
        <f>IF(AU211="","",VLOOKUP(AU211,'シフト記号表（勤務時間帯）'!$C$6:$U$35,19,FALSE))</f>
        <v/>
      </c>
      <c r="AV213" s="141" t="str">
        <f>IF(AV211="","",VLOOKUP(AV211,'シフト記号表（勤務時間帯）'!$C$6:$U$35,19,FALSE))</f>
        <v/>
      </c>
      <c r="AW213" s="141" t="str">
        <f>IF(AW211="","",VLOOKUP(AW211,'シフト記号表（勤務時間帯）'!$C$6:$U$35,19,FALSE))</f>
        <v/>
      </c>
      <c r="AX213" s="869">
        <f>IF($BB$3="４週",SUM(S213:AT213),IF($BB$3="暦月",SUM(S213:AW213),""))</f>
        <v>0</v>
      </c>
      <c r="AY213" s="870"/>
      <c r="AZ213" s="871">
        <f>IF($BB$3="４週",AX213/4,IF($BB$3="暦月",'地密通所（100名）'!AX213/('地密通所（100名）'!$BB$8/7),""))</f>
        <v>0</v>
      </c>
      <c r="BA213" s="872"/>
      <c r="BB213" s="914"/>
      <c r="BC213" s="833"/>
      <c r="BD213" s="833"/>
      <c r="BE213" s="833"/>
      <c r="BF213" s="834"/>
    </row>
    <row r="214" spans="2:58" ht="20.25" customHeight="1">
      <c r="B214" s="1036">
        <f>B211+1</f>
        <v>65</v>
      </c>
      <c r="C214" s="900"/>
      <c r="D214" s="901"/>
      <c r="E214" s="902"/>
      <c r="F214" s="143"/>
      <c r="G214" s="819"/>
      <c r="H214" s="822"/>
      <c r="I214" s="823"/>
      <c r="J214" s="823"/>
      <c r="K214" s="824"/>
      <c r="L214" s="826"/>
      <c r="M214" s="827"/>
      <c r="N214" s="827"/>
      <c r="O214" s="828"/>
      <c r="P214" s="835" t="s">
        <v>148</v>
      </c>
      <c r="Q214" s="836"/>
      <c r="R214" s="837"/>
      <c r="S214" s="211"/>
      <c r="T214" s="212"/>
      <c r="U214" s="212"/>
      <c r="V214" s="212"/>
      <c r="W214" s="212"/>
      <c r="X214" s="212"/>
      <c r="Y214" s="213"/>
      <c r="Z214" s="211"/>
      <c r="AA214" s="212"/>
      <c r="AB214" s="212"/>
      <c r="AC214" s="212"/>
      <c r="AD214" s="212"/>
      <c r="AE214" s="212"/>
      <c r="AF214" s="213"/>
      <c r="AG214" s="211"/>
      <c r="AH214" s="212"/>
      <c r="AI214" s="212"/>
      <c r="AJ214" s="212"/>
      <c r="AK214" s="212"/>
      <c r="AL214" s="212"/>
      <c r="AM214" s="213"/>
      <c r="AN214" s="211"/>
      <c r="AO214" s="212"/>
      <c r="AP214" s="212"/>
      <c r="AQ214" s="212"/>
      <c r="AR214" s="212"/>
      <c r="AS214" s="212"/>
      <c r="AT214" s="213"/>
      <c r="AU214" s="211"/>
      <c r="AV214" s="212"/>
      <c r="AW214" s="212"/>
      <c r="AX214" s="1039"/>
      <c r="AY214" s="1040"/>
      <c r="AZ214" s="1041"/>
      <c r="BA214" s="1042"/>
      <c r="BB214" s="854"/>
      <c r="BC214" s="827"/>
      <c r="BD214" s="827"/>
      <c r="BE214" s="827"/>
      <c r="BF214" s="828"/>
    </row>
    <row r="215" spans="2:58" ht="20.25" customHeight="1">
      <c r="B215" s="1036"/>
      <c r="C215" s="903"/>
      <c r="D215" s="904"/>
      <c r="E215" s="905"/>
      <c r="F215" s="135"/>
      <c r="G215" s="820"/>
      <c r="H215" s="825"/>
      <c r="I215" s="823"/>
      <c r="J215" s="823"/>
      <c r="K215" s="824"/>
      <c r="L215" s="829"/>
      <c r="M215" s="830"/>
      <c r="N215" s="830"/>
      <c r="O215" s="831"/>
      <c r="P215" s="859" t="s">
        <v>151</v>
      </c>
      <c r="Q215" s="860"/>
      <c r="R215" s="861"/>
      <c r="S215" s="136" t="str">
        <f>IF(S214="","",VLOOKUP(S214,'シフト記号表（勤務時間帯）'!$C$6:$K$35,9,FALSE))</f>
        <v/>
      </c>
      <c r="T215" s="137" t="str">
        <f>IF(T214="","",VLOOKUP(T214,'シフト記号表（勤務時間帯）'!$C$6:$K$35,9,FALSE))</f>
        <v/>
      </c>
      <c r="U215" s="137" t="str">
        <f>IF(U214="","",VLOOKUP(U214,'シフト記号表（勤務時間帯）'!$C$6:$K$35,9,FALSE))</f>
        <v/>
      </c>
      <c r="V215" s="137" t="str">
        <f>IF(V214="","",VLOOKUP(V214,'シフト記号表（勤務時間帯）'!$C$6:$K$35,9,FALSE))</f>
        <v/>
      </c>
      <c r="W215" s="137" t="str">
        <f>IF(W214="","",VLOOKUP(W214,'シフト記号表（勤務時間帯）'!$C$6:$K$35,9,FALSE))</f>
        <v/>
      </c>
      <c r="X215" s="137" t="str">
        <f>IF(X214="","",VLOOKUP(X214,'シフト記号表（勤務時間帯）'!$C$6:$K$35,9,FALSE))</f>
        <v/>
      </c>
      <c r="Y215" s="138" t="str">
        <f>IF(Y214="","",VLOOKUP(Y214,'シフト記号表（勤務時間帯）'!$C$6:$K$35,9,FALSE))</f>
        <v/>
      </c>
      <c r="Z215" s="136" t="str">
        <f>IF(Z214="","",VLOOKUP(Z214,'シフト記号表（勤務時間帯）'!$C$6:$K$35,9,FALSE))</f>
        <v/>
      </c>
      <c r="AA215" s="137" t="str">
        <f>IF(AA214="","",VLOOKUP(AA214,'シフト記号表（勤務時間帯）'!$C$6:$K$35,9,FALSE))</f>
        <v/>
      </c>
      <c r="AB215" s="137" t="str">
        <f>IF(AB214="","",VLOOKUP(AB214,'シフト記号表（勤務時間帯）'!$C$6:$K$35,9,FALSE))</f>
        <v/>
      </c>
      <c r="AC215" s="137" t="str">
        <f>IF(AC214="","",VLOOKUP(AC214,'シフト記号表（勤務時間帯）'!$C$6:$K$35,9,FALSE))</f>
        <v/>
      </c>
      <c r="AD215" s="137" t="str">
        <f>IF(AD214="","",VLOOKUP(AD214,'シフト記号表（勤務時間帯）'!$C$6:$K$35,9,FALSE))</f>
        <v/>
      </c>
      <c r="AE215" s="137" t="str">
        <f>IF(AE214="","",VLOOKUP(AE214,'シフト記号表（勤務時間帯）'!$C$6:$K$35,9,FALSE))</f>
        <v/>
      </c>
      <c r="AF215" s="138" t="str">
        <f>IF(AF214="","",VLOOKUP(AF214,'シフト記号表（勤務時間帯）'!$C$6:$K$35,9,FALSE))</f>
        <v/>
      </c>
      <c r="AG215" s="136" t="str">
        <f>IF(AG214="","",VLOOKUP(AG214,'シフト記号表（勤務時間帯）'!$C$6:$K$35,9,FALSE))</f>
        <v/>
      </c>
      <c r="AH215" s="137" t="str">
        <f>IF(AH214="","",VLOOKUP(AH214,'シフト記号表（勤務時間帯）'!$C$6:$K$35,9,FALSE))</f>
        <v/>
      </c>
      <c r="AI215" s="137" t="str">
        <f>IF(AI214="","",VLOOKUP(AI214,'シフト記号表（勤務時間帯）'!$C$6:$K$35,9,FALSE))</f>
        <v/>
      </c>
      <c r="AJ215" s="137" t="str">
        <f>IF(AJ214="","",VLOOKUP(AJ214,'シフト記号表（勤務時間帯）'!$C$6:$K$35,9,FALSE))</f>
        <v/>
      </c>
      <c r="AK215" s="137" t="str">
        <f>IF(AK214="","",VLOOKUP(AK214,'シフト記号表（勤務時間帯）'!$C$6:$K$35,9,FALSE))</f>
        <v/>
      </c>
      <c r="AL215" s="137" t="str">
        <f>IF(AL214="","",VLOOKUP(AL214,'シフト記号表（勤務時間帯）'!$C$6:$K$35,9,FALSE))</f>
        <v/>
      </c>
      <c r="AM215" s="138" t="str">
        <f>IF(AM214="","",VLOOKUP(AM214,'シフト記号表（勤務時間帯）'!$C$6:$K$35,9,FALSE))</f>
        <v/>
      </c>
      <c r="AN215" s="136" t="str">
        <f>IF(AN214="","",VLOOKUP(AN214,'シフト記号表（勤務時間帯）'!$C$6:$K$35,9,FALSE))</f>
        <v/>
      </c>
      <c r="AO215" s="137" t="str">
        <f>IF(AO214="","",VLOOKUP(AO214,'シフト記号表（勤務時間帯）'!$C$6:$K$35,9,FALSE))</f>
        <v/>
      </c>
      <c r="AP215" s="137" t="str">
        <f>IF(AP214="","",VLOOKUP(AP214,'シフト記号表（勤務時間帯）'!$C$6:$K$35,9,FALSE))</f>
        <v/>
      </c>
      <c r="AQ215" s="137" t="str">
        <f>IF(AQ214="","",VLOOKUP(AQ214,'シフト記号表（勤務時間帯）'!$C$6:$K$35,9,FALSE))</f>
        <v/>
      </c>
      <c r="AR215" s="137" t="str">
        <f>IF(AR214="","",VLOOKUP(AR214,'シフト記号表（勤務時間帯）'!$C$6:$K$35,9,FALSE))</f>
        <v/>
      </c>
      <c r="AS215" s="137" t="str">
        <f>IF(AS214="","",VLOOKUP(AS214,'シフト記号表（勤務時間帯）'!$C$6:$K$35,9,FALSE))</f>
        <v/>
      </c>
      <c r="AT215" s="138" t="str">
        <f>IF(AT214="","",VLOOKUP(AT214,'シフト記号表（勤務時間帯）'!$C$6:$K$35,9,FALSE))</f>
        <v/>
      </c>
      <c r="AU215" s="136" t="str">
        <f>IF(AU214="","",VLOOKUP(AU214,'シフト記号表（勤務時間帯）'!$C$6:$K$35,9,FALSE))</f>
        <v/>
      </c>
      <c r="AV215" s="137" t="str">
        <f>IF(AV214="","",VLOOKUP(AV214,'シフト記号表（勤務時間帯）'!$C$6:$K$35,9,FALSE))</f>
        <v/>
      </c>
      <c r="AW215" s="137" t="str">
        <f>IF(AW214="","",VLOOKUP(AW214,'シフト記号表（勤務時間帯）'!$C$6:$K$35,9,FALSE))</f>
        <v/>
      </c>
      <c r="AX215" s="862">
        <f>IF($BB$3="４週",SUM(S215:AT215),IF($BB$3="暦月",SUM(S215:AW215),""))</f>
        <v>0</v>
      </c>
      <c r="AY215" s="863"/>
      <c r="AZ215" s="864">
        <f>IF($BB$3="４週",AX215/4,IF($BB$3="暦月",'地密通所（100名）'!AX215/('地密通所（100名）'!$BB$8/7),""))</f>
        <v>0</v>
      </c>
      <c r="BA215" s="865"/>
      <c r="BB215" s="855"/>
      <c r="BC215" s="830"/>
      <c r="BD215" s="830"/>
      <c r="BE215" s="830"/>
      <c r="BF215" s="831"/>
    </row>
    <row r="216" spans="2:58" ht="20.25" customHeight="1">
      <c r="B216" s="1036"/>
      <c r="C216" s="906"/>
      <c r="D216" s="907"/>
      <c r="E216" s="908"/>
      <c r="F216" s="214">
        <f>C214</f>
        <v>0</v>
      </c>
      <c r="G216" s="821"/>
      <c r="H216" s="825"/>
      <c r="I216" s="823"/>
      <c r="J216" s="823"/>
      <c r="K216" s="824"/>
      <c r="L216" s="832"/>
      <c r="M216" s="833"/>
      <c r="N216" s="833"/>
      <c r="O216" s="834"/>
      <c r="P216" s="895" t="s">
        <v>152</v>
      </c>
      <c r="Q216" s="896"/>
      <c r="R216" s="897"/>
      <c r="S216" s="140" t="str">
        <f>IF(S214="","",VLOOKUP(S214,'シフト記号表（勤務時間帯）'!$C$6:$U$35,19,FALSE))</f>
        <v/>
      </c>
      <c r="T216" s="141" t="str">
        <f>IF(T214="","",VLOOKUP(T214,'シフト記号表（勤務時間帯）'!$C$6:$U$35,19,FALSE))</f>
        <v/>
      </c>
      <c r="U216" s="141" t="str">
        <f>IF(U214="","",VLOOKUP(U214,'シフト記号表（勤務時間帯）'!$C$6:$U$35,19,FALSE))</f>
        <v/>
      </c>
      <c r="V216" s="141" t="str">
        <f>IF(V214="","",VLOOKUP(V214,'シフト記号表（勤務時間帯）'!$C$6:$U$35,19,FALSE))</f>
        <v/>
      </c>
      <c r="W216" s="141" t="str">
        <f>IF(W214="","",VLOOKUP(W214,'シフト記号表（勤務時間帯）'!$C$6:$U$35,19,FALSE))</f>
        <v/>
      </c>
      <c r="X216" s="141" t="str">
        <f>IF(X214="","",VLOOKUP(X214,'シフト記号表（勤務時間帯）'!$C$6:$U$35,19,FALSE))</f>
        <v/>
      </c>
      <c r="Y216" s="142" t="str">
        <f>IF(Y214="","",VLOOKUP(Y214,'シフト記号表（勤務時間帯）'!$C$6:$U$35,19,FALSE))</f>
        <v/>
      </c>
      <c r="Z216" s="140" t="str">
        <f>IF(Z214="","",VLOOKUP(Z214,'シフト記号表（勤務時間帯）'!$C$6:$U$35,19,FALSE))</f>
        <v/>
      </c>
      <c r="AA216" s="141" t="str">
        <f>IF(AA214="","",VLOOKUP(AA214,'シフト記号表（勤務時間帯）'!$C$6:$U$35,19,FALSE))</f>
        <v/>
      </c>
      <c r="AB216" s="141" t="str">
        <f>IF(AB214="","",VLOOKUP(AB214,'シフト記号表（勤務時間帯）'!$C$6:$U$35,19,FALSE))</f>
        <v/>
      </c>
      <c r="AC216" s="141" t="str">
        <f>IF(AC214="","",VLOOKUP(AC214,'シフト記号表（勤務時間帯）'!$C$6:$U$35,19,FALSE))</f>
        <v/>
      </c>
      <c r="AD216" s="141" t="str">
        <f>IF(AD214="","",VLOOKUP(AD214,'シフト記号表（勤務時間帯）'!$C$6:$U$35,19,FALSE))</f>
        <v/>
      </c>
      <c r="AE216" s="141" t="str">
        <f>IF(AE214="","",VLOOKUP(AE214,'シフト記号表（勤務時間帯）'!$C$6:$U$35,19,FALSE))</f>
        <v/>
      </c>
      <c r="AF216" s="142" t="str">
        <f>IF(AF214="","",VLOOKUP(AF214,'シフト記号表（勤務時間帯）'!$C$6:$U$35,19,FALSE))</f>
        <v/>
      </c>
      <c r="AG216" s="140" t="str">
        <f>IF(AG214="","",VLOOKUP(AG214,'シフト記号表（勤務時間帯）'!$C$6:$U$35,19,FALSE))</f>
        <v/>
      </c>
      <c r="AH216" s="141" t="str">
        <f>IF(AH214="","",VLOOKUP(AH214,'シフト記号表（勤務時間帯）'!$C$6:$U$35,19,FALSE))</f>
        <v/>
      </c>
      <c r="AI216" s="141" t="str">
        <f>IF(AI214="","",VLOOKUP(AI214,'シフト記号表（勤務時間帯）'!$C$6:$U$35,19,FALSE))</f>
        <v/>
      </c>
      <c r="AJ216" s="141" t="str">
        <f>IF(AJ214="","",VLOOKUP(AJ214,'シフト記号表（勤務時間帯）'!$C$6:$U$35,19,FALSE))</f>
        <v/>
      </c>
      <c r="AK216" s="141" t="str">
        <f>IF(AK214="","",VLOOKUP(AK214,'シフト記号表（勤務時間帯）'!$C$6:$U$35,19,FALSE))</f>
        <v/>
      </c>
      <c r="AL216" s="141" t="str">
        <f>IF(AL214="","",VLOOKUP(AL214,'シフト記号表（勤務時間帯）'!$C$6:$U$35,19,FALSE))</f>
        <v/>
      </c>
      <c r="AM216" s="142" t="str">
        <f>IF(AM214="","",VLOOKUP(AM214,'シフト記号表（勤務時間帯）'!$C$6:$U$35,19,FALSE))</f>
        <v/>
      </c>
      <c r="AN216" s="140" t="str">
        <f>IF(AN214="","",VLOOKUP(AN214,'シフト記号表（勤務時間帯）'!$C$6:$U$35,19,FALSE))</f>
        <v/>
      </c>
      <c r="AO216" s="141" t="str">
        <f>IF(AO214="","",VLOOKUP(AO214,'シフト記号表（勤務時間帯）'!$C$6:$U$35,19,FALSE))</f>
        <v/>
      </c>
      <c r="AP216" s="141" t="str">
        <f>IF(AP214="","",VLOOKUP(AP214,'シフト記号表（勤務時間帯）'!$C$6:$U$35,19,FALSE))</f>
        <v/>
      </c>
      <c r="AQ216" s="141" t="str">
        <f>IF(AQ214="","",VLOOKUP(AQ214,'シフト記号表（勤務時間帯）'!$C$6:$U$35,19,FALSE))</f>
        <v/>
      </c>
      <c r="AR216" s="141" t="str">
        <f>IF(AR214="","",VLOOKUP(AR214,'シフト記号表（勤務時間帯）'!$C$6:$U$35,19,FALSE))</f>
        <v/>
      </c>
      <c r="AS216" s="141" t="str">
        <f>IF(AS214="","",VLOOKUP(AS214,'シフト記号表（勤務時間帯）'!$C$6:$U$35,19,FALSE))</f>
        <v/>
      </c>
      <c r="AT216" s="142" t="str">
        <f>IF(AT214="","",VLOOKUP(AT214,'シフト記号表（勤務時間帯）'!$C$6:$U$35,19,FALSE))</f>
        <v/>
      </c>
      <c r="AU216" s="140" t="str">
        <f>IF(AU214="","",VLOOKUP(AU214,'シフト記号表（勤務時間帯）'!$C$6:$U$35,19,FALSE))</f>
        <v/>
      </c>
      <c r="AV216" s="141" t="str">
        <f>IF(AV214="","",VLOOKUP(AV214,'シフト記号表（勤務時間帯）'!$C$6:$U$35,19,FALSE))</f>
        <v/>
      </c>
      <c r="AW216" s="141" t="str">
        <f>IF(AW214="","",VLOOKUP(AW214,'シフト記号表（勤務時間帯）'!$C$6:$U$35,19,FALSE))</f>
        <v/>
      </c>
      <c r="AX216" s="869">
        <f>IF($BB$3="４週",SUM(S216:AT216),IF($BB$3="暦月",SUM(S216:AW216),""))</f>
        <v>0</v>
      </c>
      <c r="AY216" s="870"/>
      <c r="AZ216" s="871">
        <f>IF($BB$3="４週",AX216/4,IF($BB$3="暦月",'地密通所（100名）'!AX216/('地密通所（100名）'!$BB$8/7),""))</f>
        <v>0</v>
      </c>
      <c r="BA216" s="872"/>
      <c r="BB216" s="914"/>
      <c r="BC216" s="833"/>
      <c r="BD216" s="833"/>
      <c r="BE216" s="833"/>
      <c r="BF216" s="834"/>
    </row>
    <row r="217" spans="2:58" ht="20.25" customHeight="1">
      <c r="B217" s="1036">
        <f>B214+1</f>
        <v>66</v>
      </c>
      <c r="C217" s="900"/>
      <c r="D217" s="901"/>
      <c r="E217" s="902"/>
      <c r="F217" s="143"/>
      <c r="G217" s="819"/>
      <c r="H217" s="822"/>
      <c r="I217" s="823"/>
      <c r="J217" s="823"/>
      <c r="K217" s="824"/>
      <c r="L217" s="826"/>
      <c r="M217" s="827"/>
      <c r="N217" s="827"/>
      <c r="O217" s="828"/>
      <c r="P217" s="835" t="s">
        <v>148</v>
      </c>
      <c r="Q217" s="836"/>
      <c r="R217" s="837"/>
      <c r="S217" s="211"/>
      <c r="T217" s="212"/>
      <c r="U217" s="212"/>
      <c r="V217" s="212"/>
      <c r="W217" s="212"/>
      <c r="X217" s="212"/>
      <c r="Y217" s="213"/>
      <c r="Z217" s="211"/>
      <c r="AA217" s="212"/>
      <c r="AB217" s="212"/>
      <c r="AC217" s="212"/>
      <c r="AD217" s="212"/>
      <c r="AE217" s="212"/>
      <c r="AF217" s="213"/>
      <c r="AG217" s="211"/>
      <c r="AH217" s="212"/>
      <c r="AI217" s="212"/>
      <c r="AJ217" s="212"/>
      <c r="AK217" s="212"/>
      <c r="AL217" s="212"/>
      <c r="AM217" s="213"/>
      <c r="AN217" s="211"/>
      <c r="AO217" s="212"/>
      <c r="AP217" s="212"/>
      <c r="AQ217" s="212"/>
      <c r="AR217" s="212"/>
      <c r="AS217" s="212"/>
      <c r="AT217" s="213"/>
      <c r="AU217" s="211"/>
      <c r="AV217" s="212"/>
      <c r="AW217" s="212"/>
      <c r="AX217" s="1039"/>
      <c r="AY217" s="1040"/>
      <c r="AZ217" s="1041"/>
      <c r="BA217" s="1042"/>
      <c r="BB217" s="854"/>
      <c r="BC217" s="827"/>
      <c r="BD217" s="827"/>
      <c r="BE217" s="827"/>
      <c r="BF217" s="828"/>
    </row>
    <row r="218" spans="2:58" ht="20.25" customHeight="1">
      <c r="B218" s="1036"/>
      <c r="C218" s="903"/>
      <c r="D218" s="904"/>
      <c r="E218" s="905"/>
      <c r="F218" s="135"/>
      <c r="G218" s="820"/>
      <c r="H218" s="825"/>
      <c r="I218" s="823"/>
      <c r="J218" s="823"/>
      <c r="K218" s="824"/>
      <c r="L218" s="829"/>
      <c r="M218" s="830"/>
      <c r="N218" s="830"/>
      <c r="O218" s="831"/>
      <c r="P218" s="859" t="s">
        <v>151</v>
      </c>
      <c r="Q218" s="860"/>
      <c r="R218" s="861"/>
      <c r="S218" s="136" t="str">
        <f>IF(S217="","",VLOOKUP(S217,'シフト記号表（勤務時間帯）'!$C$6:$K$35,9,FALSE))</f>
        <v/>
      </c>
      <c r="T218" s="137" t="str">
        <f>IF(T217="","",VLOOKUP(T217,'シフト記号表（勤務時間帯）'!$C$6:$K$35,9,FALSE))</f>
        <v/>
      </c>
      <c r="U218" s="137" t="str">
        <f>IF(U217="","",VLOOKUP(U217,'シフト記号表（勤務時間帯）'!$C$6:$K$35,9,FALSE))</f>
        <v/>
      </c>
      <c r="V218" s="137" t="str">
        <f>IF(V217="","",VLOOKUP(V217,'シフト記号表（勤務時間帯）'!$C$6:$K$35,9,FALSE))</f>
        <v/>
      </c>
      <c r="W218" s="137" t="str">
        <f>IF(W217="","",VLOOKUP(W217,'シフト記号表（勤務時間帯）'!$C$6:$K$35,9,FALSE))</f>
        <v/>
      </c>
      <c r="X218" s="137" t="str">
        <f>IF(X217="","",VLOOKUP(X217,'シフト記号表（勤務時間帯）'!$C$6:$K$35,9,FALSE))</f>
        <v/>
      </c>
      <c r="Y218" s="138" t="str">
        <f>IF(Y217="","",VLOOKUP(Y217,'シフト記号表（勤務時間帯）'!$C$6:$K$35,9,FALSE))</f>
        <v/>
      </c>
      <c r="Z218" s="136" t="str">
        <f>IF(Z217="","",VLOOKUP(Z217,'シフト記号表（勤務時間帯）'!$C$6:$K$35,9,FALSE))</f>
        <v/>
      </c>
      <c r="AA218" s="137" t="str">
        <f>IF(AA217="","",VLOOKUP(AA217,'シフト記号表（勤務時間帯）'!$C$6:$K$35,9,FALSE))</f>
        <v/>
      </c>
      <c r="AB218" s="137" t="str">
        <f>IF(AB217="","",VLOOKUP(AB217,'シフト記号表（勤務時間帯）'!$C$6:$K$35,9,FALSE))</f>
        <v/>
      </c>
      <c r="AC218" s="137" t="str">
        <f>IF(AC217="","",VLOOKUP(AC217,'シフト記号表（勤務時間帯）'!$C$6:$K$35,9,FALSE))</f>
        <v/>
      </c>
      <c r="AD218" s="137" t="str">
        <f>IF(AD217="","",VLOOKUP(AD217,'シフト記号表（勤務時間帯）'!$C$6:$K$35,9,FALSE))</f>
        <v/>
      </c>
      <c r="AE218" s="137" t="str">
        <f>IF(AE217="","",VLOOKUP(AE217,'シフト記号表（勤務時間帯）'!$C$6:$K$35,9,FALSE))</f>
        <v/>
      </c>
      <c r="AF218" s="138" t="str">
        <f>IF(AF217="","",VLOOKUP(AF217,'シフト記号表（勤務時間帯）'!$C$6:$K$35,9,FALSE))</f>
        <v/>
      </c>
      <c r="AG218" s="136" t="str">
        <f>IF(AG217="","",VLOOKUP(AG217,'シフト記号表（勤務時間帯）'!$C$6:$K$35,9,FALSE))</f>
        <v/>
      </c>
      <c r="AH218" s="137" t="str">
        <f>IF(AH217="","",VLOOKUP(AH217,'シフト記号表（勤務時間帯）'!$C$6:$K$35,9,FALSE))</f>
        <v/>
      </c>
      <c r="AI218" s="137" t="str">
        <f>IF(AI217="","",VLOOKUP(AI217,'シフト記号表（勤務時間帯）'!$C$6:$K$35,9,FALSE))</f>
        <v/>
      </c>
      <c r="AJ218" s="137" t="str">
        <f>IF(AJ217="","",VLOOKUP(AJ217,'シフト記号表（勤務時間帯）'!$C$6:$K$35,9,FALSE))</f>
        <v/>
      </c>
      <c r="AK218" s="137" t="str">
        <f>IF(AK217="","",VLOOKUP(AK217,'シフト記号表（勤務時間帯）'!$C$6:$K$35,9,FALSE))</f>
        <v/>
      </c>
      <c r="AL218" s="137" t="str">
        <f>IF(AL217="","",VLOOKUP(AL217,'シフト記号表（勤務時間帯）'!$C$6:$K$35,9,FALSE))</f>
        <v/>
      </c>
      <c r="AM218" s="138" t="str">
        <f>IF(AM217="","",VLOOKUP(AM217,'シフト記号表（勤務時間帯）'!$C$6:$K$35,9,FALSE))</f>
        <v/>
      </c>
      <c r="AN218" s="136" t="str">
        <f>IF(AN217="","",VLOOKUP(AN217,'シフト記号表（勤務時間帯）'!$C$6:$K$35,9,FALSE))</f>
        <v/>
      </c>
      <c r="AO218" s="137" t="str">
        <f>IF(AO217="","",VLOOKUP(AO217,'シフト記号表（勤務時間帯）'!$C$6:$K$35,9,FALSE))</f>
        <v/>
      </c>
      <c r="AP218" s="137" t="str">
        <f>IF(AP217="","",VLOOKUP(AP217,'シフト記号表（勤務時間帯）'!$C$6:$K$35,9,FALSE))</f>
        <v/>
      </c>
      <c r="AQ218" s="137" t="str">
        <f>IF(AQ217="","",VLOOKUP(AQ217,'シフト記号表（勤務時間帯）'!$C$6:$K$35,9,FALSE))</f>
        <v/>
      </c>
      <c r="AR218" s="137" t="str">
        <f>IF(AR217="","",VLOOKUP(AR217,'シフト記号表（勤務時間帯）'!$C$6:$K$35,9,FALSE))</f>
        <v/>
      </c>
      <c r="AS218" s="137" t="str">
        <f>IF(AS217="","",VLOOKUP(AS217,'シフト記号表（勤務時間帯）'!$C$6:$K$35,9,FALSE))</f>
        <v/>
      </c>
      <c r="AT218" s="138" t="str">
        <f>IF(AT217="","",VLOOKUP(AT217,'シフト記号表（勤務時間帯）'!$C$6:$K$35,9,FALSE))</f>
        <v/>
      </c>
      <c r="AU218" s="136" t="str">
        <f>IF(AU217="","",VLOOKUP(AU217,'シフト記号表（勤務時間帯）'!$C$6:$K$35,9,FALSE))</f>
        <v/>
      </c>
      <c r="AV218" s="137" t="str">
        <f>IF(AV217="","",VLOOKUP(AV217,'シフト記号表（勤務時間帯）'!$C$6:$K$35,9,FALSE))</f>
        <v/>
      </c>
      <c r="AW218" s="137" t="str">
        <f>IF(AW217="","",VLOOKUP(AW217,'シフト記号表（勤務時間帯）'!$C$6:$K$35,9,FALSE))</f>
        <v/>
      </c>
      <c r="AX218" s="862">
        <f>IF($BB$3="４週",SUM(S218:AT218),IF($BB$3="暦月",SUM(S218:AW218),""))</f>
        <v>0</v>
      </c>
      <c r="AY218" s="863"/>
      <c r="AZ218" s="864">
        <f>IF($BB$3="４週",AX218/4,IF($BB$3="暦月",'地密通所（100名）'!AX218/('地密通所（100名）'!$BB$8/7),""))</f>
        <v>0</v>
      </c>
      <c r="BA218" s="865"/>
      <c r="BB218" s="855"/>
      <c r="BC218" s="830"/>
      <c r="BD218" s="830"/>
      <c r="BE218" s="830"/>
      <c r="BF218" s="831"/>
    </row>
    <row r="219" spans="2:58" ht="20.25" customHeight="1">
      <c r="B219" s="1036"/>
      <c r="C219" s="906"/>
      <c r="D219" s="907"/>
      <c r="E219" s="908"/>
      <c r="F219" s="214">
        <f>C217</f>
        <v>0</v>
      </c>
      <c r="G219" s="821"/>
      <c r="H219" s="825"/>
      <c r="I219" s="823"/>
      <c r="J219" s="823"/>
      <c r="K219" s="824"/>
      <c r="L219" s="832"/>
      <c r="M219" s="833"/>
      <c r="N219" s="833"/>
      <c r="O219" s="834"/>
      <c r="P219" s="895" t="s">
        <v>152</v>
      </c>
      <c r="Q219" s="896"/>
      <c r="R219" s="897"/>
      <c r="S219" s="140" t="str">
        <f>IF(S217="","",VLOOKUP(S217,'シフト記号表（勤務時間帯）'!$C$6:$U$35,19,FALSE))</f>
        <v/>
      </c>
      <c r="T219" s="141" t="str">
        <f>IF(T217="","",VLOOKUP(T217,'シフト記号表（勤務時間帯）'!$C$6:$U$35,19,FALSE))</f>
        <v/>
      </c>
      <c r="U219" s="141" t="str">
        <f>IF(U217="","",VLOOKUP(U217,'シフト記号表（勤務時間帯）'!$C$6:$U$35,19,FALSE))</f>
        <v/>
      </c>
      <c r="V219" s="141" t="str">
        <f>IF(V217="","",VLOOKUP(V217,'シフト記号表（勤務時間帯）'!$C$6:$U$35,19,FALSE))</f>
        <v/>
      </c>
      <c r="W219" s="141" t="str">
        <f>IF(W217="","",VLOOKUP(W217,'シフト記号表（勤務時間帯）'!$C$6:$U$35,19,FALSE))</f>
        <v/>
      </c>
      <c r="X219" s="141" t="str">
        <f>IF(X217="","",VLOOKUP(X217,'シフト記号表（勤務時間帯）'!$C$6:$U$35,19,FALSE))</f>
        <v/>
      </c>
      <c r="Y219" s="142" t="str">
        <f>IF(Y217="","",VLOOKUP(Y217,'シフト記号表（勤務時間帯）'!$C$6:$U$35,19,FALSE))</f>
        <v/>
      </c>
      <c r="Z219" s="140" t="str">
        <f>IF(Z217="","",VLOOKUP(Z217,'シフト記号表（勤務時間帯）'!$C$6:$U$35,19,FALSE))</f>
        <v/>
      </c>
      <c r="AA219" s="141" t="str">
        <f>IF(AA217="","",VLOOKUP(AA217,'シフト記号表（勤務時間帯）'!$C$6:$U$35,19,FALSE))</f>
        <v/>
      </c>
      <c r="AB219" s="141" t="str">
        <f>IF(AB217="","",VLOOKUP(AB217,'シフト記号表（勤務時間帯）'!$C$6:$U$35,19,FALSE))</f>
        <v/>
      </c>
      <c r="AC219" s="141" t="str">
        <f>IF(AC217="","",VLOOKUP(AC217,'シフト記号表（勤務時間帯）'!$C$6:$U$35,19,FALSE))</f>
        <v/>
      </c>
      <c r="AD219" s="141" t="str">
        <f>IF(AD217="","",VLOOKUP(AD217,'シフト記号表（勤務時間帯）'!$C$6:$U$35,19,FALSE))</f>
        <v/>
      </c>
      <c r="AE219" s="141" t="str">
        <f>IF(AE217="","",VLOOKUP(AE217,'シフト記号表（勤務時間帯）'!$C$6:$U$35,19,FALSE))</f>
        <v/>
      </c>
      <c r="AF219" s="142" t="str">
        <f>IF(AF217="","",VLOOKUP(AF217,'シフト記号表（勤務時間帯）'!$C$6:$U$35,19,FALSE))</f>
        <v/>
      </c>
      <c r="AG219" s="140" t="str">
        <f>IF(AG217="","",VLOOKUP(AG217,'シフト記号表（勤務時間帯）'!$C$6:$U$35,19,FALSE))</f>
        <v/>
      </c>
      <c r="AH219" s="141" t="str">
        <f>IF(AH217="","",VLOOKUP(AH217,'シフト記号表（勤務時間帯）'!$C$6:$U$35,19,FALSE))</f>
        <v/>
      </c>
      <c r="AI219" s="141" t="str">
        <f>IF(AI217="","",VLOOKUP(AI217,'シフト記号表（勤務時間帯）'!$C$6:$U$35,19,FALSE))</f>
        <v/>
      </c>
      <c r="AJ219" s="141" t="str">
        <f>IF(AJ217="","",VLOOKUP(AJ217,'シフト記号表（勤務時間帯）'!$C$6:$U$35,19,FALSE))</f>
        <v/>
      </c>
      <c r="AK219" s="141" t="str">
        <f>IF(AK217="","",VLOOKUP(AK217,'シフト記号表（勤務時間帯）'!$C$6:$U$35,19,FALSE))</f>
        <v/>
      </c>
      <c r="AL219" s="141" t="str">
        <f>IF(AL217="","",VLOOKUP(AL217,'シフト記号表（勤務時間帯）'!$C$6:$U$35,19,FALSE))</f>
        <v/>
      </c>
      <c r="AM219" s="142" t="str">
        <f>IF(AM217="","",VLOOKUP(AM217,'シフト記号表（勤務時間帯）'!$C$6:$U$35,19,FALSE))</f>
        <v/>
      </c>
      <c r="AN219" s="140" t="str">
        <f>IF(AN217="","",VLOOKUP(AN217,'シフト記号表（勤務時間帯）'!$C$6:$U$35,19,FALSE))</f>
        <v/>
      </c>
      <c r="AO219" s="141" t="str">
        <f>IF(AO217="","",VLOOKUP(AO217,'シフト記号表（勤務時間帯）'!$C$6:$U$35,19,FALSE))</f>
        <v/>
      </c>
      <c r="AP219" s="141" t="str">
        <f>IF(AP217="","",VLOOKUP(AP217,'シフト記号表（勤務時間帯）'!$C$6:$U$35,19,FALSE))</f>
        <v/>
      </c>
      <c r="AQ219" s="141" t="str">
        <f>IF(AQ217="","",VLOOKUP(AQ217,'シフト記号表（勤務時間帯）'!$C$6:$U$35,19,FALSE))</f>
        <v/>
      </c>
      <c r="AR219" s="141" t="str">
        <f>IF(AR217="","",VLOOKUP(AR217,'シフト記号表（勤務時間帯）'!$C$6:$U$35,19,FALSE))</f>
        <v/>
      </c>
      <c r="AS219" s="141" t="str">
        <f>IF(AS217="","",VLOOKUP(AS217,'シフト記号表（勤務時間帯）'!$C$6:$U$35,19,FALSE))</f>
        <v/>
      </c>
      <c r="AT219" s="142" t="str">
        <f>IF(AT217="","",VLOOKUP(AT217,'シフト記号表（勤務時間帯）'!$C$6:$U$35,19,FALSE))</f>
        <v/>
      </c>
      <c r="AU219" s="140" t="str">
        <f>IF(AU217="","",VLOOKUP(AU217,'シフト記号表（勤務時間帯）'!$C$6:$U$35,19,FALSE))</f>
        <v/>
      </c>
      <c r="AV219" s="141" t="str">
        <f>IF(AV217="","",VLOOKUP(AV217,'シフト記号表（勤務時間帯）'!$C$6:$U$35,19,FALSE))</f>
        <v/>
      </c>
      <c r="AW219" s="141" t="str">
        <f>IF(AW217="","",VLOOKUP(AW217,'シフト記号表（勤務時間帯）'!$C$6:$U$35,19,FALSE))</f>
        <v/>
      </c>
      <c r="AX219" s="869">
        <f>IF($BB$3="４週",SUM(S219:AT219),IF($BB$3="暦月",SUM(S219:AW219),""))</f>
        <v>0</v>
      </c>
      <c r="AY219" s="870"/>
      <c r="AZ219" s="871">
        <f>IF($BB$3="４週",AX219/4,IF($BB$3="暦月",'地密通所（100名）'!AX219/('地密通所（100名）'!$BB$8/7),""))</f>
        <v>0</v>
      </c>
      <c r="BA219" s="872"/>
      <c r="BB219" s="914"/>
      <c r="BC219" s="833"/>
      <c r="BD219" s="833"/>
      <c r="BE219" s="833"/>
      <c r="BF219" s="834"/>
    </row>
    <row r="220" spans="2:58" ht="20.25" customHeight="1">
      <c r="B220" s="1036">
        <f>B217+1</f>
        <v>67</v>
      </c>
      <c r="C220" s="900"/>
      <c r="D220" s="901"/>
      <c r="E220" s="902"/>
      <c r="F220" s="143"/>
      <c r="G220" s="819"/>
      <c r="H220" s="822"/>
      <c r="I220" s="823"/>
      <c r="J220" s="823"/>
      <c r="K220" s="824"/>
      <c r="L220" s="826"/>
      <c r="M220" s="827"/>
      <c r="N220" s="827"/>
      <c r="O220" s="828"/>
      <c r="P220" s="835" t="s">
        <v>148</v>
      </c>
      <c r="Q220" s="836"/>
      <c r="R220" s="837"/>
      <c r="S220" s="211"/>
      <c r="T220" s="212"/>
      <c r="U220" s="212"/>
      <c r="V220" s="212"/>
      <c r="W220" s="212"/>
      <c r="X220" s="212"/>
      <c r="Y220" s="213"/>
      <c r="Z220" s="211"/>
      <c r="AA220" s="212"/>
      <c r="AB220" s="212"/>
      <c r="AC220" s="212"/>
      <c r="AD220" s="212"/>
      <c r="AE220" s="212"/>
      <c r="AF220" s="213"/>
      <c r="AG220" s="211"/>
      <c r="AH220" s="212"/>
      <c r="AI220" s="212"/>
      <c r="AJ220" s="212"/>
      <c r="AK220" s="212"/>
      <c r="AL220" s="212"/>
      <c r="AM220" s="213"/>
      <c r="AN220" s="211"/>
      <c r="AO220" s="212"/>
      <c r="AP220" s="212"/>
      <c r="AQ220" s="212"/>
      <c r="AR220" s="212"/>
      <c r="AS220" s="212"/>
      <c r="AT220" s="213"/>
      <c r="AU220" s="211"/>
      <c r="AV220" s="212"/>
      <c r="AW220" s="212"/>
      <c r="AX220" s="1039"/>
      <c r="AY220" s="1040"/>
      <c r="AZ220" s="1041"/>
      <c r="BA220" s="1042"/>
      <c r="BB220" s="854"/>
      <c r="BC220" s="827"/>
      <c r="BD220" s="827"/>
      <c r="BE220" s="827"/>
      <c r="BF220" s="828"/>
    </row>
    <row r="221" spans="2:58" ht="20.25" customHeight="1">
      <c r="B221" s="1036"/>
      <c r="C221" s="903"/>
      <c r="D221" s="904"/>
      <c r="E221" s="905"/>
      <c r="F221" s="135"/>
      <c r="G221" s="820"/>
      <c r="H221" s="825"/>
      <c r="I221" s="823"/>
      <c r="J221" s="823"/>
      <c r="K221" s="824"/>
      <c r="L221" s="829"/>
      <c r="M221" s="830"/>
      <c r="N221" s="830"/>
      <c r="O221" s="831"/>
      <c r="P221" s="859" t="s">
        <v>151</v>
      </c>
      <c r="Q221" s="860"/>
      <c r="R221" s="861"/>
      <c r="S221" s="136" t="str">
        <f>IF(S220="","",VLOOKUP(S220,'シフト記号表（勤務時間帯）'!$C$6:$K$35,9,FALSE))</f>
        <v/>
      </c>
      <c r="T221" s="137" t="str">
        <f>IF(T220="","",VLOOKUP(T220,'シフト記号表（勤務時間帯）'!$C$6:$K$35,9,FALSE))</f>
        <v/>
      </c>
      <c r="U221" s="137" t="str">
        <f>IF(U220="","",VLOOKUP(U220,'シフト記号表（勤務時間帯）'!$C$6:$K$35,9,FALSE))</f>
        <v/>
      </c>
      <c r="V221" s="137" t="str">
        <f>IF(V220="","",VLOOKUP(V220,'シフト記号表（勤務時間帯）'!$C$6:$K$35,9,FALSE))</f>
        <v/>
      </c>
      <c r="W221" s="137" t="str">
        <f>IF(W220="","",VLOOKUP(W220,'シフト記号表（勤務時間帯）'!$C$6:$K$35,9,FALSE))</f>
        <v/>
      </c>
      <c r="X221" s="137" t="str">
        <f>IF(X220="","",VLOOKUP(X220,'シフト記号表（勤務時間帯）'!$C$6:$K$35,9,FALSE))</f>
        <v/>
      </c>
      <c r="Y221" s="138" t="str">
        <f>IF(Y220="","",VLOOKUP(Y220,'シフト記号表（勤務時間帯）'!$C$6:$K$35,9,FALSE))</f>
        <v/>
      </c>
      <c r="Z221" s="136" t="str">
        <f>IF(Z220="","",VLOOKUP(Z220,'シフト記号表（勤務時間帯）'!$C$6:$K$35,9,FALSE))</f>
        <v/>
      </c>
      <c r="AA221" s="137" t="str">
        <f>IF(AA220="","",VLOOKUP(AA220,'シフト記号表（勤務時間帯）'!$C$6:$K$35,9,FALSE))</f>
        <v/>
      </c>
      <c r="AB221" s="137" t="str">
        <f>IF(AB220="","",VLOOKUP(AB220,'シフト記号表（勤務時間帯）'!$C$6:$K$35,9,FALSE))</f>
        <v/>
      </c>
      <c r="AC221" s="137" t="str">
        <f>IF(AC220="","",VLOOKUP(AC220,'シフト記号表（勤務時間帯）'!$C$6:$K$35,9,FALSE))</f>
        <v/>
      </c>
      <c r="AD221" s="137" t="str">
        <f>IF(AD220="","",VLOOKUP(AD220,'シフト記号表（勤務時間帯）'!$C$6:$K$35,9,FALSE))</f>
        <v/>
      </c>
      <c r="AE221" s="137" t="str">
        <f>IF(AE220="","",VLOOKUP(AE220,'シフト記号表（勤務時間帯）'!$C$6:$K$35,9,FALSE))</f>
        <v/>
      </c>
      <c r="AF221" s="138" t="str">
        <f>IF(AF220="","",VLOOKUP(AF220,'シフト記号表（勤務時間帯）'!$C$6:$K$35,9,FALSE))</f>
        <v/>
      </c>
      <c r="AG221" s="136" t="str">
        <f>IF(AG220="","",VLOOKUP(AG220,'シフト記号表（勤務時間帯）'!$C$6:$K$35,9,FALSE))</f>
        <v/>
      </c>
      <c r="AH221" s="137" t="str">
        <f>IF(AH220="","",VLOOKUP(AH220,'シフト記号表（勤務時間帯）'!$C$6:$K$35,9,FALSE))</f>
        <v/>
      </c>
      <c r="AI221" s="137" t="str">
        <f>IF(AI220="","",VLOOKUP(AI220,'シフト記号表（勤務時間帯）'!$C$6:$K$35,9,FALSE))</f>
        <v/>
      </c>
      <c r="AJ221" s="137" t="str">
        <f>IF(AJ220="","",VLOOKUP(AJ220,'シフト記号表（勤務時間帯）'!$C$6:$K$35,9,FALSE))</f>
        <v/>
      </c>
      <c r="AK221" s="137" t="str">
        <f>IF(AK220="","",VLOOKUP(AK220,'シフト記号表（勤務時間帯）'!$C$6:$K$35,9,FALSE))</f>
        <v/>
      </c>
      <c r="AL221" s="137" t="str">
        <f>IF(AL220="","",VLOOKUP(AL220,'シフト記号表（勤務時間帯）'!$C$6:$K$35,9,FALSE))</f>
        <v/>
      </c>
      <c r="AM221" s="138" t="str">
        <f>IF(AM220="","",VLOOKUP(AM220,'シフト記号表（勤務時間帯）'!$C$6:$K$35,9,FALSE))</f>
        <v/>
      </c>
      <c r="AN221" s="136" t="str">
        <f>IF(AN220="","",VLOOKUP(AN220,'シフト記号表（勤務時間帯）'!$C$6:$K$35,9,FALSE))</f>
        <v/>
      </c>
      <c r="AO221" s="137" t="str">
        <f>IF(AO220="","",VLOOKUP(AO220,'シフト記号表（勤務時間帯）'!$C$6:$K$35,9,FALSE))</f>
        <v/>
      </c>
      <c r="AP221" s="137" t="str">
        <f>IF(AP220="","",VLOOKUP(AP220,'シフト記号表（勤務時間帯）'!$C$6:$K$35,9,FALSE))</f>
        <v/>
      </c>
      <c r="AQ221" s="137" t="str">
        <f>IF(AQ220="","",VLOOKUP(AQ220,'シフト記号表（勤務時間帯）'!$C$6:$K$35,9,FALSE))</f>
        <v/>
      </c>
      <c r="AR221" s="137" t="str">
        <f>IF(AR220="","",VLOOKUP(AR220,'シフト記号表（勤務時間帯）'!$C$6:$K$35,9,FALSE))</f>
        <v/>
      </c>
      <c r="AS221" s="137" t="str">
        <f>IF(AS220="","",VLOOKUP(AS220,'シフト記号表（勤務時間帯）'!$C$6:$K$35,9,FALSE))</f>
        <v/>
      </c>
      <c r="AT221" s="138" t="str">
        <f>IF(AT220="","",VLOOKUP(AT220,'シフト記号表（勤務時間帯）'!$C$6:$K$35,9,FALSE))</f>
        <v/>
      </c>
      <c r="AU221" s="136" t="str">
        <f>IF(AU220="","",VLOOKUP(AU220,'シフト記号表（勤務時間帯）'!$C$6:$K$35,9,FALSE))</f>
        <v/>
      </c>
      <c r="AV221" s="137" t="str">
        <f>IF(AV220="","",VLOOKUP(AV220,'シフト記号表（勤務時間帯）'!$C$6:$K$35,9,FALSE))</f>
        <v/>
      </c>
      <c r="AW221" s="137" t="str">
        <f>IF(AW220="","",VLOOKUP(AW220,'シフト記号表（勤務時間帯）'!$C$6:$K$35,9,FALSE))</f>
        <v/>
      </c>
      <c r="AX221" s="862">
        <f>IF($BB$3="４週",SUM(S221:AT221),IF($BB$3="暦月",SUM(S221:AW221),""))</f>
        <v>0</v>
      </c>
      <c r="AY221" s="863"/>
      <c r="AZ221" s="864">
        <f>IF($BB$3="４週",AX221/4,IF($BB$3="暦月",'地密通所（100名）'!AX221/('地密通所（100名）'!$BB$8/7),""))</f>
        <v>0</v>
      </c>
      <c r="BA221" s="865"/>
      <c r="BB221" s="855"/>
      <c r="BC221" s="830"/>
      <c r="BD221" s="830"/>
      <c r="BE221" s="830"/>
      <c r="BF221" s="831"/>
    </row>
    <row r="222" spans="2:58" ht="20.25" customHeight="1">
      <c r="B222" s="1036"/>
      <c r="C222" s="906"/>
      <c r="D222" s="907"/>
      <c r="E222" s="908"/>
      <c r="F222" s="214">
        <f>C220</f>
        <v>0</v>
      </c>
      <c r="G222" s="821"/>
      <c r="H222" s="825"/>
      <c r="I222" s="823"/>
      <c r="J222" s="823"/>
      <c r="K222" s="824"/>
      <c r="L222" s="832"/>
      <c r="M222" s="833"/>
      <c r="N222" s="833"/>
      <c r="O222" s="834"/>
      <c r="P222" s="895" t="s">
        <v>152</v>
      </c>
      <c r="Q222" s="896"/>
      <c r="R222" s="897"/>
      <c r="S222" s="140" t="str">
        <f>IF(S220="","",VLOOKUP(S220,'シフト記号表（勤務時間帯）'!$C$6:$U$35,19,FALSE))</f>
        <v/>
      </c>
      <c r="T222" s="141" t="str">
        <f>IF(T220="","",VLOOKUP(T220,'シフト記号表（勤務時間帯）'!$C$6:$U$35,19,FALSE))</f>
        <v/>
      </c>
      <c r="U222" s="141" t="str">
        <f>IF(U220="","",VLOOKUP(U220,'シフト記号表（勤務時間帯）'!$C$6:$U$35,19,FALSE))</f>
        <v/>
      </c>
      <c r="V222" s="141" t="str">
        <f>IF(V220="","",VLOOKUP(V220,'シフト記号表（勤務時間帯）'!$C$6:$U$35,19,FALSE))</f>
        <v/>
      </c>
      <c r="W222" s="141" t="str">
        <f>IF(W220="","",VLOOKUP(W220,'シフト記号表（勤務時間帯）'!$C$6:$U$35,19,FALSE))</f>
        <v/>
      </c>
      <c r="X222" s="141" t="str">
        <f>IF(X220="","",VLOOKUP(X220,'シフト記号表（勤務時間帯）'!$C$6:$U$35,19,FALSE))</f>
        <v/>
      </c>
      <c r="Y222" s="142" t="str">
        <f>IF(Y220="","",VLOOKUP(Y220,'シフト記号表（勤務時間帯）'!$C$6:$U$35,19,FALSE))</f>
        <v/>
      </c>
      <c r="Z222" s="140" t="str">
        <f>IF(Z220="","",VLOOKUP(Z220,'シフト記号表（勤務時間帯）'!$C$6:$U$35,19,FALSE))</f>
        <v/>
      </c>
      <c r="AA222" s="141" t="str">
        <f>IF(AA220="","",VLOOKUP(AA220,'シフト記号表（勤務時間帯）'!$C$6:$U$35,19,FALSE))</f>
        <v/>
      </c>
      <c r="AB222" s="141" t="str">
        <f>IF(AB220="","",VLOOKUP(AB220,'シフト記号表（勤務時間帯）'!$C$6:$U$35,19,FALSE))</f>
        <v/>
      </c>
      <c r="AC222" s="141" t="str">
        <f>IF(AC220="","",VLOOKUP(AC220,'シフト記号表（勤務時間帯）'!$C$6:$U$35,19,FALSE))</f>
        <v/>
      </c>
      <c r="AD222" s="141" t="str">
        <f>IF(AD220="","",VLOOKUP(AD220,'シフト記号表（勤務時間帯）'!$C$6:$U$35,19,FALSE))</f>
        <v/>
      </c>
      <c r="AE222" s="141" t="str">
        <f>IF(AE220="","",VLOOKUP(AE220,'シフト記号表（勤務時間帯）'!$C$6:$U$35,19,FALSE))</f>
        <v/>
      </c>
      <c r="AF222" s="142" t="str">
        <f>IF(AF220="","",VLOOKUP(AF220,'シフト記号表（勤務時間帯）'!$C$6:$U$35,19,FALSE))</f>
        <v/>
      </c>
      <c r="AG222" s="140" t="str">
        <f>IF(AG220="","",VLOOKUP(AG220,'シフト記号表（勤務時間帯）'!$C$6:$U$35,19,FALSE))</f>
        <v/>
      </c>
      <c r="AH222" s="141" t="str">
        <f>IF(AH220="","",VLOOKUP(AH220,'シフト記号表（勤務時間帯）'!$C$6:$U$35,19,FALSE))</f>
        <v/>
      </c>
      <c r="AI222" s="141" t="str">
        <f>IF(AI220="","",VLOOKUP(AI220,'シフト記号表（勤務時間帯）'!$C$6:$U$35,19,FALSE))</f>
        <v/>
      </c>
      <c r="AJ222" s="141" t="str">
        <f>IF(AJ220="","",VLOOKUP(AJ220,'シフト記号表（勤務時間帯）'!$C$6:$U$35,19,FALSE))</f>
        <v/>
      </c>
      <c r="AK222" s="141" t="str">
        <f>IF(AK220="","",VLOOKUP(AK220,'シフト記号表（勤務時間帯）'!$C$6:$U$35,19,FALSE))</f>
        <v/>
      </c>
      <c r="AL222" s="141" t="str">
        <f>IF(AL220="","",VLOOKUP(AL220,'シフト記号表（勤務時間帯）'!$C$6:$U$35,19,FALSE))</f>
        <v/>
      </c>
      <c r="AM222" s="142" t="str">
        <f>IF(AM220="","",VLOOKUP(AM220,'シフト記号表（勤務時間帯）'!$C$6:$U$35,19,FALSE))</f>
        <v/>
      </c>
      <c r="AN222" s="140" t="str">
        <f>IF(AN220="","",VLOOKUP(AN220,'シフト記号表（勤務時間帯）'!$C$6:$U$35,19,FALSE))</f>
        <v/>
      </c>
      <c r="AO222" s="141" t="str">
        <f>IF(AO220="","",VLOOKUP(AO220,'シフト記号表（勤務時間帯）'!$C$6:$U$35,19,FALSE))</f>
        <v/>
      </c>
      <c r="AP222" s="141" t="str">
        <f>IF(AP220="","",VLOOKUP(AP220,'シフト記号表（勤務時間帯）'!$C$6:$U$35,19,FALSE))</f>
        <v/>
      </c>
      <c r="AQ222" s="141" t="str">
        <f>IF(AQ220="","",VLOOKUP(AQ220,'シフト記号表（勤務時間帯）'!$C$6:$U$35,19,FALSE))</f>
        <v/>
      </c>
      <c r="AR222" s="141" t="str">
        <f>IF(AR220="","",VLOOKUP(AR220,'シフト記号表（勤務時間帯）'!$C$6:$U$35,19,FALSE))</f>
        <v/>
      </c>
      <c r="AS222" s="141" t="str">
        <f>IF(AS220="","",VLOOKUP(AS220,'シフト記号表（勤務時間帯）'!$C$6:$U$35,19,FALSE))</f>
        <v/>
      </c>
      <c r="AT222" s="142" t="str">
        <f>IF(AT220="","",VLOOKUP(AT220,'シフト記号表（勤務時間帯）'!$C$6:$U$35,19,FALSE))</f>
        <v/>
      </c>
      <c r="AU222" s="140" t="str">
        <f>IF(AU220="","",VLOOKUP(AU220,'シフト記号表（勤務時間帯）'!$C$6:$U$35,19,FALSE))</f>
        <v/>
      </c>
      <c r="AV222" s="141" t="str">
        <f>IF(AV220="","",VLOOKUP(AV220,'シフト記号表（勤務時間帯）'!$C$6:$U$35,19,FALSE))</f>
        <v/>
      </c>
      <c r="AW222" s="141" t="str">
        <f>IF(AW220="","",VLOOKUP(AW220,'シフト記号表（勤務時間帯）'!$C$6:$U$35,19,FALSE))</f>
        <v/>
      </c>
      <c r="AX222" s="869">
        <f>IF($BB$3="４週",SUM(S222:AT222),IF($BB$3="暦月",SUM(S222:AW222),""))</f>
        <v>0</v>
      </c>
      <c r="AY222" s="870"/>
      <c r="AZ222" s="871">
        <f>IF($BB$3="４週",AX222/4,IF($BB$3="暦月",'地密通所（100名）'!AX222/('地密通所（100名）'!$BB$8/7),""))</f>
        <v>0</v>
      </c>
      <c r="BA222" s="872"/>
      <c r="BB222" s="914"/>
      <c r="BC222" s="833"/>
      <c r="BD222" s="833"/>
      <c r="BE222" s="833"/>
      <c r="BF222" s="834"/>
    </row>
    <row r="223" spans="2:58" ht="20.25" customHeight="1">
      <c r="B223" s="1036">
        <f>B220+1</f>
        <v>68</v>
      </c>
      <c r="C223" s="900"/>
      <c r="D223" s="901"/>
      <c r="E223" s="902"/>
      <c r="F223" s="143"/>
      <c r="G223" s="819"/>
      <c r="H223" s="822"/>
      <c r="I223" s="823"/>
      <c r="J223" s="823"/>
      <c r="K223" s="824"/>
      <c r="L223" s="826"/>
      <c r="M223" s="827"/>
      <c r="N223" s="827"/>
      <c r="O223" s="828"/>
      <c r="P223" s="835" t="s">
        <v>148</v>
      </c>
      <c r="Q223" s="836"/>
      <c r="R223" s="837"/>
      <c r="S223" s="211"/>
      <c r="T223" s="212"/>
      <c r="U223" s="212"/>
      <c r="V223" s="212"/>
      <c r="W223" s="212"/>
      <c r="X223" s="212"/>
      <c r="Y223" s="213"/>
      <c r="Z223" s="211"/>
      <c r="AA223" s="212"/>
      <c r="AB223" s="212"/>
      <c r="AC223" s="212"/>
      <c r="AD223" s="212"/>
      <c r="AE223" s="212"/>
      <c r="AF223" s="213"/>
      <c r="AG223" s="211"/>
      <c r="AH223" s="212"/>
      <c r="AI223" s="212"/>
      <c r="AJ223" s="212"/>
      <c r="AK223" s="212"/>
      <c r="AL223" s="212"/>
      <c r="AM223" s="213"/>
      <c r="AN223" s="211"/>
      <c r="AO223" s="212"/>
      <c r="AP223" s="212"/>
      <c r="AQ223" s="212"/>
      <c r="AR223" s="212"/>
      <c r="AS223" s="212"/>
      <c r="AT223" s="213"/>
      <c r="AU223" s="211"/>
      <c r="AV223" s="212"/>
      <c r="AW223" s="212"/>
      <c r="AX223" s="1039"/>
      <c r="AY223" s="1040"/>
      <c r="AZ223" s="1041"/>
      <c r="BA223" s="1042"/>
      <c r="BB223" s="854"/>
      <c r="BC223" s="827"/>
      <c r="BD223" s="827"/>
      <c r="BE223" s="827"/>
      <c r="BF223" s="828"/>
    </row>
    <row r="224" spans="2:58" ht="20.25" customHeight="1">
      <c r="B224" s="1036"/>
      <c r="C224" s="903"/>
      <c r="D224" s="904"/>
      <c r="E224" s="905"/>
      <c r="F224" s="135"/>
      <c r="G224" s="820"/>
      <c r="H224" s="825"/>
      <c r="I224" s="823"/>
      <c r="J224" s="823"/>
      <c r="K224" s="824"/>
      <c r="L224" s="829"/>
      <c r="M224" s="830"/>
      <c r="N224" s="830"/>
      <c r="O224" s="831"/>
      <c r="P224" s="859" t="s">
        <v>151</v>
      </c>
      <c r="Q224" s="860"/>
      <c r="R224" s="861"/>
      <c r="S224" s="136" t="str">
        <f>IF(S223="","",VLOOKUP(S223,'シフト記号表（勤務時間帯）'!$C$6:$K$35,9,FALSE))</f>
        <v/>
      </c>
      <c r="T224" s="137" t="str">
        <f>IF(T223="","",VLOOKUP(T223,'シフト記号表（勤務時間帯）'!$C$6:$K$35,9,FALSE))</f>
        <v/>
      </c>
      <c r="U224" s="137" t="str">
        <f>IF(U223="","",VLOOKUP(U223,'シフト記号表（勤務時間帯）'!$C$6:$K$35,9,FALSE))</f>
        <v/>
      </c>
      <c r="V224" s="137" t="str">
        <f>IF(V223="","",VLOOKUP(V223,'シフト記号表（勤務時間帯）'!$C$6:$K$35,9,FALSE))</f>
        <v/>
      </c>
      <c r="W224" s="137" t="str">
        <f>IF(W223="","",VLOOKUP(W223,'シフト記号表（勤務時間帯）'!$C$6:$K$35,9,FALSE))</f>
        <v/>
      </c>
      <c r="X224" s="137" t="str">
        <f>IF(X223="","",VLOOKUP(X223,'シフト記号表（勤務時間帯）'!$C$6:$K$35,9,FALSE))</f>
        <v/>
      </c>
      <c r="Y224" s="138" t="str">
        <f>IF(Y223="","",VLOOKUP(Y223,'シフト記号表（勤務時間帯）'!$C$6:$K$35,9,FALSE))</f>
        <v/>
      </c>
      <c r="Z224" s="136" t="str">
        <f>IF(Z223="","",VLOOKUP(Z223,'シフト記号表（勤務時間帯）'!$C$6:$K$35,9,FALSE))</f>
        <v/>
      </c>
      <c r="AA224" s="137" t="str">
        <f>IF(AA223="","",VLOOKUP(AA223,'シフト記号表（勤務時間帯）'!$C$6:$K$35,9,FALSE))</f>
        <v/>
      </c>
      <c r="AB224" s="137" t="str">
        <f>IF(AB223="","",VLOOKUP(AB223,'シフト記号表（勤務時間帯）'!$C$6:$K$35,9,FALSE))</f>
        <v/>
      </c>
      <c r="AC224" s="137" t="str">
        <f>IF(AC223="","",VLOOKUP(AC223,'シフト記号表（勤務時間帯）'!$C$6:$K$35,9,FALSE))</f>
        <v/>
      </c>
      <c r="AD224" s="137" t="str">
        <f>IF(AD223="","",VLOOKUP(AD223,'シフト記号表（勤務時間帯）'!$C$6:$K$35,9,FALSE))</f>
        <v/>
      </c>
      <c r="AE224" s="137" t="str">
        <f>IF(AE223="","",VLOOKUP(AE223,'シフト記号表（勤務時間帯）'!$C$6:$K$35,9,FALSE))</f>
        <v/>
      </c>
      <c r="AF224" s="138" t="str">
        <f>IF(AF223="","",VLOOKUP(AF223,'シフト記号表（勤務時間帯）'!$C$6:$K$35,9,FALSE))</f>
        <v/>
      </c>
      <c r="AG224" s="136" t="str">
        <f>IF(AG223="","",VLOOKUP(AG223,'シフト記号表（勤務時間帯）'!$C$6:$K$35,9,FALSE))</f>
        <v/>
      </c>
      <c r="AH224" s="137" t="str">
        <f>IF(AH223="","",VLOOKUP(AH223,'シフト記号表（勤務時間帯）'!$C$6:$K$35,9,FALSE))</f>
        <v/>
      </c>
      <c r="AI224" s="137" t="str">
        <f>IF(AI223="","",VLOOKUP(AI223,'シフト記号表（勤務時間帯）'!$C$6:$K$35,9,FALSE))</f>
        <v/>
      </c>
      <c r="AJ224" s="137" t="str">
        <f>IF(AJ223="","",VLOOKUP(AJ223,'シフト記号表（勤務時間帯）'!$C$6:$K$35,9,FALSE))</f>
        <v/>
      </c>
      <c r="AK224" s="137" t="str">
        <f>IF(AK223="","",VLOOKUP(AK223,'シフト記号表（勤務時間帯）'!$C$6:$K$35,9,FALSE))</f>
        <v/>
      </c>
      <c r="AL224" s="137" t="str">
        <f>IF(AL223="","",VLOOKUP(AL223,'シフト記号表（勤務時間帯）'!$C$6:$K$35,9,FALSE))</f>
        <v/>
      </c>
      <c r="AM224" s="138" t="str">
        <f>IF(AM223="","",VLOOKUP(AM223,'シフト記号表（勤務時間帯）'!$C$6:$K$35,9,FALSE))</f>
        <v/>
      </c>
      <c r="AN224" s="136" t="str">
        <f>IF(AN223="","",VLOOKUP(AN223,'シフト記号表（勤務時間帯）'!$C$6:$K$35,9,FALSE))</f>
        <v/>
      </c>
      <c r="AO224" s="137" t="str">
        <f>IF(AO223="","",VLOOKUP(AO223,'シフト記号表（勤務時間帯）'!$C$6:$K$35,9,FALSE))</f>
        <v/>
      </c>
      <c r="AP224" s="137" t="str">
        <f>IF(AP223="","",VLOOKUP(AP223,'シフト記号表（勤務時間帯）'!$C$6:$K$35,9,FALSE))</f>
        <v/>
      </c>
      <c r="AQ224" s="137" t="str">
        <f>IF(AQ223="","",VLOOKUP(AQ223,'シフト記号表（勤務時間帯）'!$C$6:$K$35,9,FALSE))</f>
        <v/>
      </c>
      <c r="AR224" s="137" t="str">
        <f>IF(AR223="","",VLOOKUP(AR223,'シフト記号表（勤務時間帯）'!$C$6:$K$35,9,FALSE))</f>
        <v/>
      </c>
      <c r="AS224" s="137" t="str">
        <f>IF(AS223="","",VLOOKUP(AS223,'シフト記号表（勤務時間帯）'!$C$6:$K$35,9,FALSE))</f>
        <v/>
      </c>
      <c r="AT224" s="138" t="str">
        <f>IF(AT223="","",VLOOKUP(AT223,'シフト記号表（勤務時間帯）'!$C$6:$K$35,9,FALSE))</f>
        <v/>
      </c>
      <c r="AU224" s="136" t="str">
        <f>IF(AU223="","",VLOOKUP(AU223,'シフト記号表（勤務時間帯）'!$C$6:$K$35,9,FALSE))</f>
        <v/>
      </c>
      <c r="AV224" s="137" t="str">
        <f>IF(AV223="","",VLOOKUP(AV223,'シフト記号表（勤務時間帯）'!$C$6:$K$35,9,FALSE))</f>
        <v/>
      </c>
      <c r="AW224" s="137" t="str">
        <f>IF(AW223="","",VLOOKUP(AW223,'シフト記号表（勤務時間帯）'!$C$6:$K$35,9,FALSE))</f>
        <v/>
      </c>
      <c r="AX224" s="862">
        <f>IF($BB$3="４週",SUM(S224:AT224),IF($BB$3="暦月",SUM(S224:AW224),""))</f>
        <v>0</v>
      </c>
      <c r="AY224" s="863"/>
      <c r="AZ224" s="864">
        <f>IF($BB$3="４週",AX224/4,IF($BB$3="暦月",'地密通所（100名）'!AX224/('地密通所（100名）'!$BB$8/7),""))</f>
        <v>0</v>
      </c>
      <c r="BA224" s="865"/>
      <c r="BB224" s="855"/>
      <c r="BC224" s="830"/>
      <c r="BD224" s="830"/>
      <c r="BE224" s="830"/>
      <c r="BF224" s="831"/>
    </row>
    <row r="225" spans="2:58" ht="20.25" customHeight="1">
      <c r="B225" s="1036"/>
      <c r="C225" s="906"/>
      <c r="D225" s="907"/>
      <c r="E225" s="908"/>
      <c r="F225" s="214">
        <f>C223</f>
        <v>0</v>
      </c>
      <c r="G225" s="821"/>
      <c r="H225" s="825"/>
      <c r="I225" s="823"/>
      <c r="J225" s="823"/>
      <c r="K225" s="824"/>
      <c r="L225" s="832"/>
      <c r="M225" s="833"/>
      <c r="N225" s="833"/>
      <c r="O225" s="834"/>
      <c r="P225" s="895" t="s">
        <v>152</v>
      </c>
      <c r="Q225" s="896"/>
      <c r="R225" s="897"/>
      <c r="S225" s="140" t="str">
        <f>IF(S223="","",VLOOKUP(S223,'シフト記号表（勤務時間帯）'!$C$6:$U$35,19,FALSE))</f>
        <v/>
      </c>
      <c r="T225" s="141" t="str">
        <f>IF(T223="","",VLOOKUP(T223,'シフト記号表（勤務時間帯）'!$C$6:$U$35,19,FALSE))</f>
        <v/>
      </c>
      <c r="U225" s="141" t="str">
        <f>IF(U223="","",VLOOKUP(U223,'シフト記号表（勤務時間帯）'!$C$6:$U$35,19,FALSE))</f>
        <v/>
      </c>
      <c r="V225" s="141" t="str">
        <f>IF(V223="","",VLOOKUP(V223,'シフト記号表（勤務時間帯）'!$C$6:$U$35,19,FALSE))</f>
        <v/>
      </c>
      <c r="W225" s="141" t="str">
        <f>IF(W223="","",VLOOKUP(W223,'シフト記号表（勤務時間帯）'!$C$6:$U$35,19,FALSE))</f>
        <v/>
      </c>
      <c r="X225" s="141" t="str">
        <f>IF(X223="","",VLOOKUP(X223,'シフト記号表（勤務時間帯）'!$C$6:$U$35,19,FALSE))</f>
        <v/>
      </c>
      <c r="Y225" s="142" t="str">
        <f>IF(Y223="","",VLOOKUP(Y223,'シフト記号表（勤務時間帯）'!$C$6:$U$35,19,FALSE))</f>
        <v/>
      </c>
      <c r="Z225" s="140" t="str">
        <f>IF(Z223="","",VLOOKUP(Z223,'シフト記号表（勤務時間帯）'!$C$6:$U$35,19,FALSE))</f>
        <v/>
      </c>
      <c r="AA225" s="141" t="str">
        <f>IF(AA223="","",VLOOKUP(AA223,'シフト記号表（勤務時間帯）'!$C$6:$U$35,19,FALSE))</f>
        <v/>
      </c>
      <c r="AB225" s="141" t="str">
        <f>IF(AB223="","",VLOOKUP(AB223,'シフト記号表（勤務時間帯）'!$C$6:$U$35,19,FALSE))</f>
        <v/>
      </c>
      <c r="AC225" s="141" t="str">
        <f>IF(AC223="","",VLOOKUP(AC223,'シフト記号表（勤務時間帯）'!$C$6:$U$35,19,FALSE))</f>
        <v/>
      </c>
      <c r="AD225" s="141" t="str">
        <f>IF(AD223="","",VLOOKUP(AD223,'シフト記号表（勤務時間帯）'!$C$6:$U$35,19,FALSE))</f>
        <v/>
      </c>
      <c r="AE225" s="141" t="str">
        <f>IF(AE223="","",VLOOKUP(AE223,'シフト記号表（勤務時間帯）'!$C$6:$U$35,19,FALSE))</f>
        <v/>
      </c>
      <c r="AF225" s="142" t="str">
        <f>IF(AF223="","",VLOOKUP(AF223,'シフト記号表（勤務時間帯）'!$C$6:$U$35,19,FALSE))</f>
        <v/>
      </c>
      <c r="AG225" s="140" t="str">
        <f>IF(AG223="","",VLOOKUP(AG223,'シフト記号表（勤務時間帯）'!$C$6:$U$35,19,FALSE))</f>
        <v/>
      </c>
      <c r="AH225" s="141" t="str">
        <f>IF(AH223="","",VLOOKUP(AH223,'シフト記号表（勤務時間帯）'!$C$6:$U$35,19,FALSE))</f>
        <v/>
      </c>
      <c r="AI225" s="141" t="str">
        <f>IF(AI223="","",VLOOKUP(AI223,'シフト記号表（勤務時間帯）'!$C$6:$U$35,19,FALSE))</f>
        <v/>
      </c>
      <c r="AJ225" s="141" t="str">
        <f>IF(AJ223="","",VLOOKUP(AJ223,'シフト記号表（勤務時間帯）'!$C$6:$U$35,19,FALSE))</f>
        <v/>
      </c>
      <c r="AK225" s="141" t="str">
        <f>IF(AK223="","",VLOOKUP(AK223,'シフト記号表（勤務時間帯）'!$C$6:$U$35,19,FALSE))</f>
        <v/>
      </c>
      <c r="AL225" s="141" t="str">
        <f>IF(AL223="","",VLOOKUP(AL223,'シフト記号表（勤務時間帯）'!$C$6:$U$35,19,FALSE))</f>
        <v/>
      </c>
      <c r="AM225" s="142" t="str">
        <f>IF(AM223="","",VLOOKUP(AM223,'シフト記号表（勤務時間帯）'!$C$6:$U$35,19,FALSE))</f>
        <v/>
      </c>
      <c r="AN225" s="140" t="str">
        <f>IF(AN223="","",VLOOKUP(AN223,'シフト記号表（勤務時間帯）'!$C$6:$U$35,19,FALSE))</f>
        <v/>
      </c>
      <c r="AO225" s="141" t="str">
        <f>IF(AO223="","",VLOOKUP(AO223,'シフト記号表（勤務時間帯）'!$C$6:$U$35,19,FALSE))</f>
        <v/>
      </c>
      <c r="AP225" s="141" t="str">
        <f>IF(AP223="","",VLOOKUP(AP223,'シフト記号表（勤務時間帯）'!$C$6:$U$35,19,FALSE))</f>
        <v/>
      </c>
      <c r="AQ225" s="141" t="str">
        <f>IF(AQ223="","",VLOOKUP(AQ223,'シフト記号表（勤務時間帯）'!$C$6:$U$35,19,FALSE))</f>
        <v/>
      </c>
      <c r="AR225" s="141" t="str">
        <f>IF(AR223="","",VLOOKUP(AR223,'シフト記号表（勤務時間帯）'!$C$6:$U$35,19,FALSE))</f>
        <v/>
      </c>
      <c r="AS225" s="141" t="str">
        <f>IF(AS223="","",VLOOKUP(AS223,'シフト記号表（勤務時間帯）'!$C$6:$U$35,19,FALSE))</f>
        <v/>
      </c>
      <c r="AT225" s="142" t="str">
        <f>IF(AT223="","",VLOOKUP(AT223,'シフト記号表（勤務時間帯）'!$C$6:$U$35,19,FALSE))</f>
        <v/>
      </c>
      <c r="AU225" s="140" t="str">
        <f>IF(AU223="","",VLOOKUP(AU223,'シフト記号表（勤務時間帯）'!$C$6:$U$35,19,FALSE))</f>
        <v/>
      </c>
      <c r="AV225" s="141" t="str">
        <f>IF(AV223="","",VLOOKUP(AV223,'シフト記号表（勤務時間帯）'!$C$6:$U$35,19,FALSE))</f>
        <v/>
      </c>
      <c r="AW225" s="141" t="str">
        <f>IF(AW223="","",VLOOKUP(AW223,'シフト記号表（勤務時間帯）'!$C$6:$U$35,19,FALSE))</f>
        <v/>
      </c>
      <c r="AX225" s="869">
        <f>IF($BB$3="４週",SUM(S225:AT225),IF($BB$3="暦月",SUM(S225:AW225),""))</f>
        <v>0</v>
      </c>
      <c r="AY225" s="870"/>
      <c r="AZ225" s="871">
        <f>IF($BB$3="４週",AX225/4,IF($BB$3="暦月",'地密通所（100名）'!AX225/('地密通所（100名）'!$BB$8/7),""))</f>
        <v>0</v>
      </c>
      <c r="BA225" s="872"/>
      <c r="BB225" s="914"/>
      <c r="BC225" s="833"/>
      <c r="BD225" s="833"/>
      <c r="BE225" s="833"/>
      <c r="BF225" s="834"/>
    </row>
    <row r="226" spans="2:58" ht="20.25" customHeight="1">
      <c r="B226" s="1036">
        <f>B223+1</f>
        <v>69</v>
      </c>
      <c r="C226" s="900"/>
      <c r="D226" s="901"/>
      <c r="E226" s="902"/>
      <c r="F226" s="143"/>
      <c r="G226" s="819"/>
      <c r="H226" s="822"/>
      <c r="I226" s="823"/>
      <c r="J226" s="823"/>
      <c r="K226" s="824"/>
      <c r="L226" s="826"/>
      <c r="M226" s="827"/>
      <c r="N226" s="827"/>
      <c r="O226" s="828"/>
      <c r="P226" s="835" t="s">
        <v>148</v>
      </c>
      <c r="Q226" s="836"/>
      <c r="R226" s="837"/>
      <c r="S226" s="211"/>
      <c r="T226" s="212"/>
      <c r="U226" s="212"/>
      <c r="V226" s="212"/>
      <c r="W226" s="212"/>
      <c r="X226" s="212"/>
      <c r="Y226" s="213"/>
      <c r="Z226" s="211"/>
      <c r="AA226" s="212"/>
      <c r="AB226" s="212"/>
      <c r="AC226" s="212"/>
      <c r="AD226" s="212"/>
      <c r="AE226" s="212"/>
      <c r="AF226" s="213"/>
      <c r="AG226" s="211"/>
      <c r="AH226" s="212"/>
      <c r="AI226" s="212"/>
      <c r="AJ226" s="212"/>
      <c r="AK226" s="212"/>
      <c r="AL226" s="212"/>
      <c r="AM226" s="213"/>
      <c r="AN226" s="211"/>
      <c r="AO226" s="212"/>
      <c r="AP226" s="212"/>
      <c r="AQ226" s="212"/>
      <c r="AR226" s="212"/>
      <c r="AS226" s="212"/>
      <c r="AT226" s="213"/>
      <c r="AU226" s="211"/>
      <c r="AV226" s="212"/>
      <c r="AW226" s="212"/>
      <c r="AX226" s="1039"/>
      <c r="AY226" s="1040"/>
      <c r="AZ226" s="1041"/>
      <c r="BA226" s="1042"/>
      <c r="BB226" s="854"/>
      <c r="BC226" s="827"/>
      <c r="BD226" s="827"/>
      <c r="BE226" s="827"/>
      <c r="BF226" s="828"/>
    </row>
    <row r="227" spans="2:58" ht="20.25" customHeight="1">
      <c r="B227" s="1036"/>
      <c r="C227" s="903"/>
      <c r="D227" s="904"/>
      <c r="E227" s="905"/>
      <c r="F227" s="135"/>
      <c r="G227" s="820"/>
      <c r="H227" s="825"/>
      <c r="I227" s="823"/>
      <c r="J227" s="823"/>
      <c r="K227" s="824"/>
      <c r="L227" s="829"/>
      <c r="M227" s="830"/>
      <c r="N227" s="830"/>
      <c r="O227" s="831"/>
      <c r="P227" s="859" t="s">
        <v>151</v>
      </c>
      <c r="Q227" s="860"/>
      <c r="R227" s="861"/>
      <c r="S227" s="136" t="str">
        <f>IF(S226="","",VLOOKUP(S226,'シフト記号表（勤務時間帯）'!$C$6:$K$35,9,FALSE))</f>
        <v/>
      </c>
      <c r="T227" s="137" t="str">
        <f>IF(T226="","",VLOOKUP(T226,'シフト記号表（勤務時間帯）'!$C$6:$K$35,9,FALSE))</f>
        <v/>
      </c>
      <c r="U227" s="137" t="str">
        <f>IF(U226="","",VLOOKUP(U226,'シフト記号表（勤務時間帯）'!$C$6:$K$35,9,FALSE))</f>
        <v/>
      </c>
      <c r="V227" s="137" t="str">
        <f>IF(V226="","",VLOOKUP(V226,'シフト記号表（勤務時間帯）'!$C$6:$K$35,9,FALSE))</f>
        <v/>
      </c>
      <c r="W227" s="137" t="str">
        <f>IF(W226="","",VLOOKUP(W226,'シフト記号表（勤務時間帯）'!$C$6:$K$35,9,FALSE))</f>
        <v/>
      </c>
      <c r="X227" s="137" t="str">
        <f>IF(X226="","",VLOOKUP(X226,'シフト記号表（勤務時間帯）'!$C$6:$K$35,9,FALSE))</f>
        <v/>
      </c>
      <c r="Y227" s="138" t="str">
        <f>IF(Y226="","",VLOOKUP(Y226,'シフト記号表（勤務時間帯）'!$C$6:$K$35,9,FALSE))</f>
        <v/>
      </c>
      <c r="Z227" s="136" t="str">
        <f>IF(Z226="","",VLOOKUP(Z226,'シフト記号表（勤務時間帯）'!$C$6:$K$35,9,FALSE))</f>
        <v/>
      </c>
      <c r="AA227" s="137" t="str">
        <f>IF(AA226="","",VLOOKUP(AA226,'シフト記号表（勤務時間帯）'!$C$6:$K$35,9,FALSE))</f>
        <v/>
      </c>
      <c r="AB227" s="137" t="str">
        <f>IF(AB226="","",VLOOKUP(AB226,'シフト記号表（勤務時間帯）'!$C$6:$K$35,9,FALSE))</f>
        <v/>
      </c>
      <c r="AC227" s="137" t="str">
        <f>IF(AC226="","",VLOOKUP(AC226,'シフト記号表（勤務時間帯）'!$C$6:$K$35,9,FALSE))</f>
        <v/>
      </c>
      <c r="AD227" s="137" t="str">
        <f>IF(AD226="","",VLOOKUP(AD226,'シフト記号表（勤務時間帯）'!$C$6:$K$35,9,FALSE))</f>
        <v/>
      </c>
      <c r="AE227" s="137" t="str">
        <f>IF(AE226="","",VLOOKUP(AE226,'シフト記号表（勤務時間帯）'!$C$6:$K$35,9,FALSE))</f>
        <v/>
      </c>
      <c r="AF227" s="138" t="str">
        <f>IF(AF226="","",VLOOKUP(AF226,'シフト記号表（勤務時間帯）'!$C$6:$K$35,9,FALSE))</f>
        <v/>
      </c>
      <c r="AG227" s="136" t="str">
        <f>IF(AG226="","",VLOOKUP(AG226,'シフト記号表（勤務時間帯）'!$C$6:$K$35,9,FALSE))</f>
        <v/>
      </c>
      <c r="AH227" s="137" t="str">
        <f>IF(AH226="","",VLOOKUP(AH226,'シフト記号表（勤務時間帯）'!$C$6:$K$35,9,FALSE))</f>
        <v/>
      </c>
      <c r="AI227" s="137" t="str">
        <f>IF(AI226="","",VLOOKUP(AI226,'シフト記号表（勤務時間帯）'!$C$6:$K$35,9,FALSE))</f>
        <v/>
      </c>
      <c r="AJ227" s="137" t="str">
        <f>IF(AJ226="","",VLOOKUP(AJ226,'シフト記号表（勤務時間帯）'!$C$6:$K$35,9,FALSE))</f>
        <v/>
      </c>
      <c r="AK227" s="137" t="str">
        <f>IF(AK226="","",VLOOKUP(AK226,'シフト記号表（勤務時間帯）'!$C$6:$K$35,9,FALSE))</f>
        <v/>
      </c>
      <c r="AL227" s="137" t="str">
        <f>IF(AL226="","",VLOOKUP(AL226,'シフト記号表（勤務時間帯）'!$C$6:$K$35,9,FALSE))</f>
        <v/>
      </c>
      <c r="AM227" s="138" t="str">
        <f>IF(AM226="","",VLOOKUP(AM226,'シフト記号表（勤務時間帯）'!$C$6:$K$35,9,FALSE))</f>
        <v/>
      </c>
      <c r="AN227" s="136" t="str">
        <f>IF(AN226="","",VLOOKUP(AN226,'シフト記号表（勤務時間帯）'!$C$6:$K$35,9,FALSE))</f>
        <v/>
      </c>
      <c r="AO227" s="137" t="str">
        <f>IF(AO226="","",VLOOKUP(AO226,'シフト記号表（勤務時間帯）'!$C$6:$K$35,9,FALSE))</f>
        <v/>
      </c>
      <c r="AP227" s="137" t="str">
        <f>IF(AP226="","",VLOOKUP(AP226,'シフト記号表（勤務時間帯）'!$C$6:$K$35,9,FALSE))</f>
        <v/>
      </c>
      <c r="AQ227" s="137" t="str">
        <f>IF(AQ226="","",VLOOKUP(AQ226,'シフト記号表（勤務時間帯）'!$C$6:$K$35,9,FALSE))</f>
        <v/>
      </c>
      <c r="AR227" s="137" t="str">
        <f>IF(AR226="","",VLOOKUP(AR226,'シフト記号表（勤務時間帯）'!$C$6:$K$35,9,FALSE))</f>
        <v/>
      </c>
      <c r="AS227" s="137" t="str">
        <f>IF(AS226="","",VLOOKUP(AS226,'シフト記号表（勤務時間帯）'!$C$6:$K$35,9,FALSE))</f>
        <v/>
      </c>
      <c r="AT227" s="138" t="str">
        <f>IF(AT226="","",VLOOKUP(AT226,'シフト記号表（勤務時間帯）'!$C$6:$K$35,9,FALSE))</f>
        <v/>
      </c>
      <c r="AU227" s="136" t="str">
        <f>IF(AU226="","",VLOOKUP(AU226,'シフト記号表（勤務時間帯）'!$C$6:$K$35,9,FALSE))</f>
        <v/>
      </c>
      <c r="AV227" s="137" t="str">
        <f>IF(AV226="","",VLOOKUP(AV226,'シフト記号表（勤務時間帯）'!$C$6:$K$35,9,FALSE))</f>
        <v/>
      </c>
      <c r="AW227" s="137" t="str">
        <f>IF(AW226="","",VLOOKUP(AW226,'シフト記号表（勤務時間帯）'!$C$6:$K$35,9,FALSE))</f>
        <v/>
      </c>
      <c r="AX227" s="862">
        <f>IF($BB$3="４週",SUM(S227:AT227),IF($BB$3="暦月",SUM(S227:AW227),""))</f>
        <v>0</v>
      </c>
      <c r="AY227" s="863"/>
      <c r="AZ227" s="864">
        <f>IF($BB$3="４週",AX227/4,IF($BB$3="暦月",'地密通所（100名）'!AX227/('地密通所（100名）'!$BB$8/7),""))</f>
        <v>0</v>
      </c>
      <c r="BA227" s="865"/>
      <c r="BB227" s="855"/>
      <c r="BC227" s="830"/>
      <c r="BD227" s="830"/>
      <c r="BE227" s="830"/>
      <c r="BF227" s="831"/>
    </row>
    <row r="228" spans="2:58" ht="20.25" customHeight="1">
      <c r="B228" s="1036"/>
      <c r="C228" s="906"/>
      <c r="D228" s="907"/>
      <c r="E228" s="908"/>
      <c r="F228" s="214">
        <f>C226</f>
        <v>0</v>
      </c>
      <c r="G228" s="821"/>
      <c r="H228" s="825"/>
      <c r="I228" s="823"/>
      <c r="J228" s="823"/>
      <c r="K228" s="824"/>
      <c r="L228" s="832"/>
      <c r="M228" s="833"/>
      <c r="N228" s="833"/>
      <c r="O228" s="834"/>
      <c r="P228" s="895" t="s">
        <v>152</v>
      </c>
      <c r="Q228" s="896"/>
      <c r="R228" s="897"/>
      <c r="S228" s="140" t="str">
        <f>IF(S226="","",VLOOKUP(S226,'シフト記号表（勤務時間帯）'!$C$6:$U$35,19,FALSE))</f>
        <v/>
      </c>
      <c r="T228" s="141" t="str">
        <f>IF(T226="","",VLOOKUP(T226,'シフト記号表（勤務時間帯）'!$C$6:$U$35,19,FALSE))</f>
        <v/>
      </c>
      <c r="U228" s="141" t="str">
        <f>IF(U226="","",VLOOKUP(U226,'シフト記号表（勤務時間帯）'!$C$6:$U$35,19,FALSE))</f>
        <v/>
      </c>
      <c r="V228" s="141" t="str">
        <f>IF(V226="","",VLOOKUP(V226,'シフト記号表（勤務時間帯）'!$C$6:$U$35,19,FALSE))</f>
        <v/>
      </c>
      <c r="W228" s="141" t="str">
        <f>IF(W226="","",VLOOKUP(W226,'シフト記号表（勤務時間帯）'!$C$6:$U$35,19,FALSE))</f>
        <v/>
      </c>
      <c r="X228" s="141" t="str">
        <f>IF(X226="","",VLOOKUP(X226,'シフト記号表（勤務時間帯）'!$C$6:$U$35,19,FALSE))</f>
        <v/>
      </c>
      <c r="Y228" s="142" t="str">
        <f>IF(Y226="","",VLOOKUP(Y226,'シフト記号表（勤務時間帯）'!$C$6:$U$35,19,FALSE))</f>
        <v/>
      </c>
      <c r="Z228" s="140" t="str">
        <f>IF(Z226="","",VLOOKUP(Z226,'シフト記号表（勤務時間帯）'!$C$6:$U$35,19,FALSE))</f>
        <v/>
      </c>
      <c r="AA228" s="141" t="str">
        <f>IF(AA226="","",VLOOKUP(AA226,'シフト記号表（勤務時間帯）'!$C$6:$U$35,19,FALSE))</f>
        <v/>
      </c>
      <c r="AB228" s="141" t="str">
        <f>IF(AB226="","",VLOOKUP(AB226,'シフト記号表（勤務時間帯）'!$C$6:$U$35,19,FALSE))</f>
        <v/>
      </c>
      <c r="AC228" s="141" t="str">
        <f>IF(AC226="","",VLOOKUP(AC226,'シフト記号表（勤務時間帯）'!$C$6:$U$35,19,FALSE))</f>
        <v/>
      </c>
      <c r="AD228" s="141" t="str">
        <f>IF(AD226="","",VLOOKUP(AD226,'シフト記号表（勤務時間帯）'!$C$6:$U$35,19,FALSE))</f>
        <v/>
      </c>
      <c r="AE228" s="141" t="str">
        <f>IF(AE226="","",VLOOKUP(AE226,'シフト記号表（勤務時間帯）'!$C$6:$U$35,19,FALSE))</f>
        <v/>
      </c>
      <c r="AF228" s="142" t="str">
        <f>IF(AF226="","",VLOOKUP(AF226,'シフト記号表（勤務時間帯）'!$C$6:$U$35,19,FALSE))</f>
        <v/>
      </c>
      <c r="AG228" s="140" t="str">
        <f>IF(AG226="","",VLOOKUP(AG226,'シフト記号表（勤務時間帯）'!$C$6:$U$35,19,FALSE))</f>
        <v/>
      </c>
      <c r="AH228" s="141" t="str">
        <f>IF(AH226="","",VLOOKUP(AH226,'シフト記号表（勤務時間帯）'!$C$6:$U$35,19,FALSE))</f>
        <v/>
      </c>
      <c r="AI228" s="141" t="str">
        <f>IF(AI226="","",VLOOKUP(AI226,'シフト記号表（勤務時間帯）'!$C$6:$U$35,19,FALSE))</f>
        <v/>
      </c>
      <c r="AJ228" s="141" t="str">
        <f>IF(AJ226="","",VLOOKUP(AJ226,'シフト記号表（勤務時間帯）'!$C$6:$U$35,19,FALSE))</f>
        <v/>
      </c>
      <c r="AK228" s="141" t="str">
        <f>IF(AK226="","",VLOOKUP(AK226,'シフト記号表（勤務時間帯）'!$C$6:$U$35,19,FALSE))</f>
        <v/>
      </c>
      <c r="AL228" s="141" t="str">
        <f>IF(AL226="","",VLOOKUP(AL226,'シフト記号表（勤務時間帯）'!$C$6:$U$35,19,FALSE))</f>
        <v/>
      </c>
      <c r="AM228" s="142" t="str">
        <f>IF(AM226="","",VLOOKUP(AM226,'シフト記号表（勤務時間帯）'!$C$6:$U$35,19,FALSE))</f>
        <v/>
      </c>
      <c r="AN228" s="140" t="str">
        <f>IF(AN226="","",VLOOKUP(AN226,'シフト記号表（勤務時間帯）'!$C$6:$U$35,19,FALSE))</f>
        <v/>
      </c>
      <c r="AO228" s="141" t="str">
        <f>IF(AO226="","",VLOOKUP(AO226,'シフト記号表（勤務時間帯）'!$C$6:$U$35,19,FALSE))</f>
        <v/>
      </c>
      <c r="AP228" s="141" t="str">
        <f>IF(AP226="","",VLOOKUP(AP226,'シフト記号表（勤務時間帯）'!$C$6:$U$35,19,FALSE))</f>
        <v/>
      </c>
      <c r="AQ228" s="141" t="str">
        <f>IF(AQ226="","",VLOOKUP(AQ226,'シフト記号表（勤務時間帯）'!$C$6:$U$35,19,FALSE))</f>
        <v/>
      </c>
      <c r="AR228" s="141" t="str">
        <f>IF(AR226="","",VLOOKUP(AR226,'シフト記号表（勤務時間帯）'!$C$6:$U$35,19,FALSE))</f>
        <v/>
      </c>
      <c r="AS228" s="141" t="str">
        <f>IF(AS226="","",VLOOKUP(AS226,'シフト記号表（勤務時間帯）'!$C$6:$U$35,19,FALSE))</f>
        <v/>
      </c>
      <c r="AT228" s="142" t="str">
        <f>IF(AT226="","",VLOOKUP(AT226,'シフト記号表（勤務時間帯）'!$C$6:$U$35,19,FALSE))</f>
        <v/>
      </c>
      <c r="AU228" s="140" t="str">
        <f>IF(AU226="","",VLOOKUP(AU226,'シフト記号表（勤務時間帯）'!$C$6:$U$35,19,FALSE))</f>
        <v/>
      </c>
      <c r="AV228" s="141" t="str">
        <f>IF(AV226="","",VLOOKUP(AV226,'シフト記号表（勤務時間帯）'!$C$6:$U$35,19,FALSE))</f>
        <v/>
      </c>
      <c r="AW228" s="141" t="str">
        <f>IF(AW226="","",VLOOKUP(AW226,'シフト記号表（勤務時間帯）'!$C$6:$U$35,19,FALSE))</f>
        <v/>
      </c>
      <c r="AX228" s="869">
        <f>IF($BB$3="４週",SUM(S228:AT228),IF($BB$3="暦月",SUM(S228:AW228),""))</f>
        <v>0</v>
      </c>
      <c r="AY228" s="870"/>
      <c r="AZ228" s="871">
        <f>IF($BB$3="４週",AX228/4,IF($BB$3="暦月",'地密通所（100名）'!AX228/('地密通所（100名）'!$BB$8/7),""))</f>
        <v>0</v>
      </c>
      <c r="BA228" s="872"/>
      <c r="BB228" s="914"/>
      <c r="BC228" s="833"/>
      <c r="BD228" s="833"/>
      <c r="BE228" s="833"/>
      <c r="BF228" s="834"/>
    </row>
    <row r="229" spans="2:58" ht="20.25" customHeight="1">
      <c r="B229" s="1036">
        <f>B226+1</f>
        <v>70</v>
      </c>
      <c r="C229" s="900"/>
      <c r="D229" s="901"/>
      <c r="E229" s="902"/>
      <c r="F229" s="143"/>
      <c r="G229" s="819"/>
      <c r="H229" s="822"/>
      <c r="I229" s="823"/>
      <c r="J229" s="823"/>
      <c r="K229" s="824"/>
      <c r="L229" s="826"/>
      <c r="M229" s="827"/>
      <c r="N229" s="827"/>
      <c r="O229" s="828"/>
      <c r="P229" s="835" t="s">
        <v>148</v>
      </c>
      <c r="Q229" s="836"/>
      <c r="R229" s="837"/>
      <c r="S229" s="211"/>
      <c r="T229" s="212"/>
      <c r="U229" s="212"/>
      <c r="V229" s="212"/>
      <c r="W229" s="212"/>
      <c r="X229" s="212"/>
      <c r="Y229" s="213"/>
      <c r="Z229" s="211"/>
      <c r="AA229" s="212"/>
      <c r="AB229" s="212"/>
      <c r="AC229" s="212"/>
      <c r="AD229" s="212"/>
      <c r="AE229" s="212"/>
      <c r="AF229" s="213"/>
      <c r="AG229" s="211"/>
      <c r="AH229" s="212"/>
      <c r="AI229" s="212"/>
      <c r="AJ229" s="212"/>
      <c r="AK229" s="212"/>
      <c r="AL229" s="212"/>
      <c r="AM229" s="213"/>
      <c r="AN229" s="211"/>
      <c r="AO229" s="212"/>
      <c r="AP229" s="212"/>
      <c r="AQ229" s="212"/>
      <c r="AR229" s="212"/>
      <c r="AS229" s="212"/>
      <c r="AT229" s="213"/>
      <c r="AU229" s="211"/>
      <c r="AV229" s="212"/>
      <c r="AW229" s="212"/>
      <c r="AX229" s="1039"/>
      <c r="AY229" s="1040"/>
      <c r="AZ229" s="1041"/>
      <c r="BA229" s="1042"/>
      <c r="BB229" s="854"/>
      <c r="BC229" s="827"/>
      <c r="BD229" s="827"/>
      <c r="BE229" s="827"/>
      <c r="BF229" s="828"/>
    </row>
    <row r="230" spans="2:58" ht="20.25" customHeight="1">
      <c r="B230" s="1036"/>
      <c r="C230" s="903"/>
      <c r="D230" s="904"/>
      <c r="E230" s="905"/>
      <c r="F230" s="135"/>
      <c r="G230" s="820"/>
      <c r="H230" s="825"/>
      <c r="I230" s="823"/>
      <c r="J230" s="823"/>
      <c r="K230" s="824"/>
      <c r="L230" s="829"/>
      <c r="M230" s="830"/>
      <c r="N230" s="830"/>
      <c r="O230" s="831"/>
      <c r="P230" s="859" t="s">
        <v>151</v>
      </c>
      <c r="Q230" s="860"/>
      <c r="R230" s="861"/>
      <c r="S230" s="136" t="str">
        <f>IF(S229="","",VLOOKUP(S229,'シフト記号表（勤務時間帯）'!$C$6:$K$35,9,FALSE))</f>
        <v/>
      </c>
      <c r="T230" s="137" t="str">
        <f>IF(T229="","",VLOOKUP(T229,'シフト記号表（勤務時間帯）'!$C$6:$K$35,9,FALSE))</f>
        <v/>
      </c>
      <c r="U230" s="137" t="str">
        <f>IF(U229="","",VLOOKUP(U229,'シフト記号表（勤務時間帯）'!$C$6:$K$35,9,FALSE))</f>
        <v/>
      </c>
      <c r="V230" s="137" t="str">
        <f>IF(V229="","",VLOOKUP(V229,'シフト記号表（勤務時間帯）'!$C$6:$K$35,9,FALSE))</f>
        <v/>
      </c>
      <c r="W230" s="137" t="str">
        <f>IF(W229="","",VLOOKUP(W229,'シフト記号表（勤務時間帯）'!$C$6:$K$35,9,FALSE))</f>
        <v/>
      </c>
      <c r="X230" s="137" t="str">
        <f>IF(X229="","",VLOOKUP(X229,'シフト記号表（勤務時間帯）'!$C$6:$K$35,9,FALSE))</f>
        <v/>
      </c>
      <c r="Y230" s="138" t="str">
        <f>IF(Y229="","",VLOOKUP(Y229,'シフト記号表（勤務時間帯）'!$C$6:$K$35,9,FALSE))</f>
        <v/>
      </c>
      <c r="Z230" s="136" t="str">
        <f>IF(Z229="","",VLOOKUP(Z229,'シフト記号表（勤務時間帯）'!$C$6:$K$35,9,FALSE))</f>
        <v/>
      </c>
      <c r="AA230" s="137" t="str">
        <f>IF(AA229="","",VLOOKUP(AA229,'シフト記号表（勤務時間帯）'!$C$6:$K$35,9,FALSE))</f>
        <v/>
      </c>
      <c r="AB230" s="137" t="str">
        <f>IF(AB229="","",VLOOKUP(AB229,'シフト記号表（勤務時間帯）'!$C$6:$K$35,9,FALSE))</f>
        <v/>
      </c>
      <c r="AC230" s="137" t="str">
        <f>IF(AC229="","",VLOOKUP(AC229,'シフト記号表（勤務時間帯）'!$C$6:$K$35,9,FALSE))</f>
        <v/>
      </c>
      <c r="AD230" s="137" t="str">
        <f>IF(AD229="","",VLOOKUP(AD229,'シフト記号表（勤務時間帯）'!$C$6:$K$35,9,FALSE))</f>
        <v/>
      </c>
      <c r="AE230" s="137" t="str">
        <f>IF(AE229="","",VLOOKUP(AE229,'シフト記号表（勤務時間帯）'!$C$6:$K$35,9,FALSE))</f>
        <v/>
      </c>
      <c r="AF230" s="138" t="str">
        <f>IF(AF229="","",VLOOKUP(AF229,'シフト記号表（勤務時間帯）'!$C$6:$K$35,9,FALSE))</f>
        <v/>
      </c>
      <c r="AG230" s="136" t="str">
        <f>IF(AG229="","",VLOOKUP(AG229,'シフト記号表（勤務時間帯）'!$C$6:$K$35,9,FALSE))</f>
        <v/>
      </c>
      <c r="AH230" s="137" t="str">
        <f>IF(AH229="","",VLOOKUP(AH229,'シフト記号表（勤務時間帯）'!$C$6:$K$35,9,FALSE))</f>
        <v/>
      </c>
      <c r="AI230" s="137" t="str">
        <f>IF(AI229="","",VLOOKUP(AI229,'シフト記号表（勤務時間帯）'!$C$6:$K$35,9,FALSE))</f>
        <v/>
      </c>
      <c r="AJ230" s="137" t="str">
        <f>IF(AJ229="","",VLOOKUP(AJ229,'シフト記号表（勤務時間帯）'!$C$6:$K$35,9,FALSE))</f>
        <v/>
      </c>
      <c r="AK230" s="137" t="str">
        <f>IF(AK229="","",VLOOKUP(AK229,'シフト記号表（勤務時間帯）'!$C$6:$K$35,9,FALSE))</f>
        <v/>
      </c>
      <c r="AL230" s="137" t="str">
        <f>IF(AL229="","",VLOOKUP(AL229,'シフト記号表（勤務時間帯）'!$C$6:$K$35,9,FALSE))</f>
        <v/>
      </c>
      <c r="AM230" s="138" t="str">
        <f>IF(AM229="","",VLOOKUP(AM229,'シフト記号表（勤務時間帯）'!$C$6:$K$35,9,FALSE))</f>
        <v/>
      </c>
      <c r="AN230" s="136" t="str">
        <f>IF(AN229="","",VLOOKUP(AN229,'シフト記号表（勤務時間帯）'!$C$6:$K$35,9,FALSE))</f>
        <v/>
      </c>
      <c r="AO230" s="137" t="str">
        <f>IF(AO229="","",VLOOKUP(AO229,'シフト記号表（勤務時間帯）'!$C$6:$K$35,9,FALSE))</f>
        <v/>
      </c>
      <c r="AP230" s="137" t="str">
        <f>IF(AP229="","",VLOOKUP(AP229,'シフト記号表（勤務時間帯）'!$C$6:$K$35,9,FALSE))</f>
        <v/>
      </c>
      <c r="AQ230" s="137" t="str">
        <f>IF(AQ229="","",VLOOKUP(AQ229,'シフト記号表（勤務時間帯）'!$C$6:$K$35,9,FALSE))</f>
        <v/>
      </c>
      <c r="AR230" s="137" t="str">
        <f>IF(AR229="","",VLOOKUP(AR229,'シフト記号表（勤務時間帯）'!$C$6:$K$35,9,FALSE))</f>
        <v/>
      </c>
      <c r="AS230" s="137" t="str">
        <f>IF(AS229="","",VLOOKUP(AS229,'シフト記号表（勤務時間帯）'!$C$6:$K$35,9,FALSE))</f>
        <v/>
      </c>
      <c r="AT230" s="138" t="str">
        <f>IF(AT229="","",VLOOKUP(AT229,'シフト記号表（勤務時間帯）'!$C$6:$K$35,9,FALSE))</f>
        <v/>
      </c>
      <c r="AU230" s="136" t="str">
        <f>IF(AU229="","",VLOOKUP(AU229,'シフト記号表（勤務時間帯）'!$C$6:$K$35,9,FALSE))</f>
        <v/>
      </c>
      <c r="AV230" s="137" t="str">
        <f>IF(AV229="","",VLOOKUP(AV229,'シフト記号表（勤務時間帯）'!$C$6:$K$35,9,FALSE))</f>
        <v/>
      </c>
      <c r="AW230" s="137" t="str">
        <f>IF(AW229="","",VLOOKUP(AW229,'シフト記号表（勤務時間帯）'!$C$6:$K$35,9,FALSE))</f>
        <v/>
      </c>
      <c r="AX230" s="862">
        <f>IF($BB$3="４週",SUM(S230:AT230),IF($BB$3="暦月",SUM(S230:AW230),""))</f>
        <v>0</v>
      </c>
      <c r="AY230" s="863"/>
      <c r="AZ230" s="864">
        <f>IF($BB$3="４週",AX230/4,IF($BB$3="暦月",'地密通所（100名）'!AX230/('地密通所（100名）'!$BB$8/7),""))</f>
        <v>0</v>
      </c>
      <c r="BA230" s="865"/>
      <c r="BB230" s="855"/>
      <c r="BC230" s="830"/>
      <c r="BD230" s="830"/>
      <c r="BE230" s="830"/>
      <c r="BF230" s="831"/>
    </row>
    <row r="231" spans="2:58" ht="20.25" customHeight="1">
      <c r="B231" s="1036"/>
      <c r="C231" s="906"/>
      <c r="D231" s="907"/>
      <c r="E231" s="908"/>
      <c r="F231" s="214">
        <f>C229</f>
        <v>0</v>
      </c>
      <c r="G231" s="821"/>
      <c r="H231" s="825"/>
      <c r="I231" s="823"/>
      <c r="J231" s="823"/>
      <c r="K231" s="824"/>
      <c r="L231" s="832"/>
      <c r="M231" s="833"/>
      <c r="N231" s="833"/>
      <c r="O231" s="834"/>
      <c r="P231" s="895" t="s">
        <v>152</v>
      </c>
      <c r="Q231" s="896"/>
      <c r="R231" s="897"/>
      <c r="S231" s="140" t="str">
        <f>IF(S229="","",VLOOKUP(S229,'シフト記号表（勤務時間帯）'!$C$6:$U$35,19,FALSE))</f>
        <v/>
      </c>
      <c r="T231" s="141" t="str">
        <f>IF(T229="","",VLOOKUP(T229,'シフト記号表（勤務時間帯）'!$C$6:$U$35,19,FALSE))</f>
        <v/>
      </c>
      <c r="U231" s="141" t="str">
        <f>IF(U229="","",VLOOKUP(U229,'シフト記号表（勤務時間帯）'!$C$6:$U$35,19,FALSE))</f>
        <v/>
      </c>
      <c r="V231" s="141" t="str">
        <f>IF(V229="","",VLOOKUP(V229,'シフト記号表（勤務時間帯）'!$C$6:$U$35,19,FALSE))</f>
        <v/>
      </c>
      <c r="W231" s="141" t="str">
        <f>IF(W229="","",VLOOKUP(W229,'シフト記号表（勤務時間帯）'!$C$6:$U$35,19,FALSE))</f>
        <v/>
      </c>
      <c r="X231" s="141" t="str">
        <f>IF(X229="","",VLOOKUP(X229,'シフト記号表（勤務時間帯）'!$C$6:$U$35,19,FALSE))</f>
        <v/>
      </c>
      <c r="Y231" s="142" t="str">
        <f>IF(Y229="","",VLOOKUP(Y229,'シフト記号表（勤務時間帯）'!$C$6:$U$35,19,FALSE))</f>
        <v/>
      </c>
      <c r="Z231" s="140" t="str">
        <f>IF(Z229="","",VLOOKUP(Z229,'シフト記号表（勤務時間帯）'!$C$6:$U$35,19,FALSE))</f>
        <v/>
      </c>
      <c r="AA231" s="141" t="str">
        <f>IF(AA229="","",VLOOKUP(AA229,'シフト記号表（勤務時間帯）'!$C$6:$U$35,19,FALSE))</f>
        <v/>
      </c>
      <c r="AB231" s="141" t="str">
        <f>IF(AB229="","",VLOOKUP(AB229,'シフト記号表（勤務時間帯）'!$C$6:$U$35,19,FALSE))</f>
        <v/>
      </c>
      <c r="AC231" s="141" t="str">
        <f>IF(AC229="","",VLOOKUP(AC229,'シフト記号表（勤務時間帯）'!$C$6:$U$35,19,FALSE))</f>
        <v/>
      </c>
      <c r="AD231" s="141" t="str">
        <f>IF(AD229="","",VLOOKUP(AD229,'シフト記号表（勤務時間帯）'!$C$6:$U$35,19,FALSE))</f>
        <v/>
      </c>
      <c r="AE231" s="141" t="str">
        <f>IF(AE229="","",VLOOKUP(AE229,'シフト記号表（勤務時間帯）'!$C$6:$U$35,19,FALSE))</f>
        <v/>
      </c>
      <c r="AF231" s="142" t="str">
        <f>IF(AF229="","",VLOOKUP(AF229,'シフト記号表（勤務時間帯）'!$C$6:$U$35,19,FALSE))</f>
        <v/>
      </c>
      <c r="AG231" s="140" t="str">
        <f>IF(AG229="","",VLOOKUP(AG229,'シフト記号表（勤務時間帯）'!$C$6:$U$35,19,FALSE))</f>
        <v/>
      </c>
      <c r="AH231" s="141" t="str">
        <f>IF(AH229="","",VLOOKUP(AH229,'シフト記号表（勤務時間帯）'!$C$6:$U$35,19,FALSE))</f>
        <v/>
      </c>
      <c r="AI231" s="141" t="str">
        <f>IF(AI229="","",VLOOKUP(AI229,'シフト記号表（勤務時間帯）'!$C$6:$U$35,19,FALSE))</f>
        <v/>
      </c>
      <c r="AJ231" s="141" t="str">
        <f>IF(AJ229="","",VLOOKUP(AJ229,'シフト記号表（勤務時間帯）'!$C$6:$U$35,19,FALSE))</f>
        <v/>
      </c>
      <c r="AK231" s="141" t="str">
        <f>IF(AK229="","",VLOOKUP(AK229,'シフト記号表（勤務時間帯）'!$C$6:$U$35,19,FALSE))</f>
        <v/>
      </c>
      <c r="AL231" s="141" t="str">
        <f>IF(AL229="","",VLOOKUP(AL229,'シフト記号表（勤務時間帯）'!$C$6:$U$35,19,FALSE))</f>
        <v/>
      </c>
      <c r="AM231" s="142" t="str">
        <f>IF(AM229="","",VLOOKUP(AM229,'シフト記号表（勤務時間帯）'!$C$6:$U$35,19,FALSE))</f>
        <v/>
      </c>
      <c r="AN231" s="140" t="str">
        <f>IF(AN229="","",VLOOKUP(AN229,'シフト記号表（勤務時間帯）'!$C$6:$U$35,19,FALSE))</f>
        <v/>
      </c>
      <c r="AO231" s="141" t="str">
        <f>IF(AO229="","",VLOOKUP(AO229,'シフト記号表（勤務時間帯）'!$C$6:$U$35,19,FALSE))</f>
        <v/>
      </c>
      <c r="AP231" s="141" t="str">
        <f>IF(AP229="","",VLOOKUP(AP229,'シフト記号表（勤務時間帯）'!$C$6:$U$35,19,FALSE))</f>
        <v/>
      </c>
      <c r="AQ231" s="141" t="str">
        <f>IF(AQ229="","",VLOOKUP(AQ229,'シフト記号表（勤務時間帯）'!$C$6:$U$35,19,FALSE))</f>
        <v/>
      </c>
      <c r="AR231" s="141" t="str">
        <f>IF(AR229="","",VLOOKUP(AR229,'シフト記号表（勤務時間帯）'!$C$6:$U$35,19,FALSE))</f>
        <v/>
      </c>
      <c r="AS231" s="141" t="str">
        <f>IF(AS229="","",VLOOKUP(AS229,'シフト記号表（勤務時間帯）'!$C$6:$U$35,19,FALSE))</f>
        <v/>
      </c>
      <c r="AT231" s="142" t="str">
        <f>IF(AT229="","",VLOOKUP(AT229,'シフト記号表（勤務時間帯）'!$C$6:$U$35,19,FALSE))</f>
        <v/>
      </c>
      <c r="AU231" s="140" t="str">
        <f>IF(AU229="","",VLOOKUP(AU229,'シフト記号表（勤務時間帯）'!$C$6:$U$35,19,FALSE))</f>
        <v/>
      </c>
      <c r="AV231" s="141" t="str">
        <f>IF(AV229="","",VLOOKUP(AV229,'シフト記号表（勤務時間帯）'!$C$6:$U$35,19,FALSE))</f>
        <v/>
      </c>
      <c r="AW231" s="141" t="str">
        <f>IF(AW229="","",VLOOKUP(AW229,'シフト記号表（勤務時間帯）'!$C$6:$U$35,19,FALSE))</f>
        <v/>
      </c>
      <c r="AX231" s="869">
        <f>IF($BB$3="４週",SUM(S231:AT231),IF($BB$3="暦月",SUM(S231:AW231),""))</f>
        <v>0</v>
      </c>
      <c r="AY231" s="870"/>
      <c r="AZ231" s="871">
        <f>IF($BB$3="４週",AX231/4,IF($BB$3="暦月",'地密通所（100名）'!AX231/('地密通所（100名）'!$BB$8/7),""))</f>
        <v>0</v>
      </c>
      <c r="BA231" s="872"/>
      <c r="BB231" s="914"/>
      <c r="BC231" s="833"/>
      <c r="BD231" s="833"/>
      <c r="BE231" s="833"/>
      <c r="BF231" s="834"/>
    </row>
    <row r="232" spans="2:58" ht="20.25" customHeight="1">
      <c r="B232" s="1036">
        <f>B229+1</f>
        <v>71</v>
      </c>
      <c r="C232" s="900"/>
      <c r="D232" s="901"/>
      <c r="E232" s="902"/>
      <c r="F232" s="143"/>
      <c r="G232" s="819"/>
      <c r="H232" s="822"/>
      <c r="I232" s="823"/>
      <c r="J232" s="823"/>
      <c r="K232" s="824"/>
      <c r="L232" s="826"/>
      <c r="M232" s="827"/>
      <c r="N232" s="827"/>
      <c r="O232" s="828"/>
      <c r="P232" s="835" t="s">
        <v>148</v>
      </c>
      <c r="Q232" s="836"/>
      <c r="R232" s="837"/>
      <c r="S232" s="211"/>
      <c r="T232" s="212"/>
      <c r="U232" s="212"/>
      <c r="V232" s="212"/>
      <c r="W232" s="212"/>
      <c r="X232" s="212"/>
      <c r="Y232" s="213"/>
      <c r="Z232" s="211"/>
      <c r="AA232" s="212"/>
      <c r="AB232" s="212"/>
      <c r="AC232" s="212"/>
      <c r="AD232" s="212"/>
      <c r="AE232" s="212"/>
      <c r="AF232" s="213"/>
      <c r="AG232" s="211"/>
      <c r="AH232" s="212"/>
      <c r="AI232" s="212"/>
      <c r="AJ232" s="212"/>
      <c r="AK232" s="212"/>
      <c r="AL232" s="212"/>
      <c r="AM232" s="213"/>
      <c r="AN232" s="211"/>
      <c r="AO232" s="212"/>
      <c r="AP232" s="212"/>
      <c r="AQ232" s="212"/>
      <c r="AR232" s="212"/>
      <c r="AS232" s="212"/>
      <c r="AT232" s="213"/>
      <c r="AU232" s="211"/>
      <c r="AV232" s="212"/>
      <c r="AW232" s="212"/>
      <c r="AX232" s="1039"/>
      <c r="AY232" s="1040"/>
      <c r="AZ232" s="1041"/>
      <c r="BA232" s="1042"/>
      <c r="BB232" s="854"/>
      <c r="BC232" s="827"/>
      <c r="BD232" s="827"/>
      <c r="BE232" s="827"/>
      <c r="BF232" s="828"/>
    </row>
    <row r="233" spans="2:58" ht="20.25" customHeight="1">
      <c r="B233" s="1036"/>
      <c r="C233" s="903"/>
      <c r="D233" s="904"/>
      <c r="E233" s="905"/>
      <c r="F233" s="135"/>
      <c r="G233" s="820"/>
      <c r="H233" s="825"/>
      <c r="I233" s="823"/>
      <c r="J233" s="823"/>
      <c r="K233" s="824"/>
      <c r="L233" s="829"/>
      <c r="M233" s="830"/>
      <c r="N233" s="830"/>
      <c r="O233" s="831"/>
      <c r="P233" s="859" t="s">
        <v>151</v>
      </c>
      <c r="Q233" s="860"/>
      <c r="R233" s="861"/>
      <c r="S233" s="136" t="str">
        <f>IF(S232="","",VLOOKUP(S232,'シフト記号表（勤務時間帯）'!$C$6:$K$35,9,FALSE))</f>
        <v/>
      </c>
      <c r="T233" s="137" t="str">
        <f>IF(T232="","",VLOOKUP(T232,'シフト記号表（勤務時間帯）'!$C$6:$K$35,9,FALSE))</f>
        <v/>
      </c>
      <c r="U233" s="137" t="str">
        <f>IF(U232="","",VLOOKUP(U232,'シフト記号表（勤務時間帯）'!$C$6:$K$35,9,FALSE))</f>
        <v/>
      </c>
      <c r="V233" s="137" t="str">
        <f>IF(V232="","",VLOOKUP(V232,'シフト記号表（勤務時間帯）'!$C$6:$K$35,9,FALSE))</f>
        <v/>
      </c>
      <c r="W233" s="137" t="str">
        <f>IF(W232="","",VLOOKUP(W232,'シフト記号表（勤務時間帯）'!$C$6:$K$35,9,FALSE))</f>
        <v/>
      </c>
      <c r="X233" s="137" t="str">
        <f>IF(X232="","",VLOOKUP(X232,'シフト記号表（勤務時間帯）'!$C$6:$K$35,9,FALSE))</f>
        <v/>
      </c>
      <c r="Y233" s="138" t="str">
        <f>IF(Y232="","",VLOOKUP(Y232,'シフト記号表（勤務時間帯）'!$C$6:$K$35,9,FALSE))</f>
        <v/>
      </c>
      <c r="Z233" s="136" t="str">
        <f>IF(Z232="","",VLOOKUP(Z232,'シフト記号表（勤務時間帯）'!$C$6:$K$35,9,FALSE))</f>
        <v/>
      </c>
      <c r="AA233" s="137" t="str">
        <f>IF(AA232="","",VLOOKUP(AA232,'シフト記号表（勤務時間帯）'!$C$6:$K$35,9,FALSE))</f>
        <v/>
      </c>
      <c r="AB233" s="137" t="str">
        <f>IF(AB232="","",VLOOKUP(AB232,'シフト記号表（勤務時間帯）'!$C$6:$K$35,9,FALSE))</f>
        <v/>
      </c>
      <c r="AC233" s="137" t="str">
        <f>IF(AC232="","",VLOOKUP(AC232,'シフト記号表（勤務時間帯）'!$C$6:$K$35,9,FALSE))</f>
        <v/>
      </c>
      <c r="AD233" s="137" t="str">
        <f>IF(AD232="","",VLOOKUP(AD232,'シフト記号表（勤務時間帯）'!$C$6:$K$35,9,FALSE))</f>
        <v/>
      </c>
      <c r="AE233" s="137" t="str">
        <f>IF(AE232="","",VLOOKUP(AE232,'シフト記号表（勤務時間帯）'!$C$6:$K$35,9,FALSE))</f>
        <v/>
      </c>
      <c r="AF233" s="138" t="str">
        <f>IF(AF232="","",VLOOKUP(AF232,'シフト記号表（勤務時間帯）'!$C$6:$K$35,9,FALSE))</f>
        <v/>
      </c>
      <c r="AG233" s="136" t="str">
        <f>IF(AG232="","",VLOOKUP(AG232,'シフト記号表（勤務時間帯）'!$C$6:$K$35,9,FALSE))</f>
        <v/>
      </c>
      <c r="AH233" s="137" t="str">
        <f>IF(AH232="","",VLOOKUP(AH232,'シフト記号表（勤務時間帯）'!$C$6:$K$35,9,FALSE))</f>
        <v/>
      </c>
      <c r="AI233" s="137" t="str">
        <f>IF(AI232="","",VLOOKUP(AI232,'シフト記号表（勤務時間帯）'!$C$6:$K$35,9,FALSE))</f>
        <v/>
      </c>
      <c r="AJ233" s="137" t="str">
        <f>IF(AJ232="","",VLOOKUP(AJ232,'シフト記号表（勤務時間帯）'!$C$6:$K$35,9,FALSE))</f>
        <v/>
      </c>
      <c r="AK233" s="137" t="str">
        <f>IF(AK232="","",VLOOKUP(AK232,'シフト記号表（勤務時間帯）'!$C$6:$K$35,9,FALSE))</f>
        <v/>
      </c>
      <c r="AL233" s="137" t="str">
        <f>IF(AL232="","",VLOOKUP(AL232,'シフト記号表（勤務時間帯）'!$C$6:$K$35,9,FALSE))</f>
        <v/>
      </c>
      <c r="AM233" s="138" t="str">
        <f>IF(AM232="","",VLOOKUP(AM232,'シフト記号表（勤務時間帯）'!$C$6:$K$35,9,FALSE))</f>
        <v/>
      </c>
      <c r="AN233" s="136" t="str">
        <f>IF(AN232="","",VLOOKUP(AN232,'シフト記号表（勤務時間帯）'!$C$6:$K$35,9,FALSE))</f>
        <v/>
      </c>
      <c r="AO233" s="137" t="str">
        <f>IF(AO232="","",VLOOKUP(AO232,'シフト記号表（勤務時間帯）'!$C$6:$K$35,9,FALSE))</f>
        <v/>
      </c>
      <c r="AP233" s="137" t="str">
        <f>IF(AP232="","",VLOOKUP(AP232,'シフト記号表（勤務時間帯）'!$C$6:$K$35,9,FALSE))</f>
        <v/>
      </c>
      <c r="AQ233" s="137" t="str">
        <f>IF(AQ232="","",VLOOKUP(AQ232,'シフト記号表（勤務時間帯）'!$C$6:$K$35,9,FALSE))</f>
        <v/>
      </c>
      <c r="AR233" s="137" t="str">
        <f>IF(AR232="","",VLOOKUP(AR232,'シフト記号表（勤務時間帯）'!$C$6:$K$35,9,FALSE))</f>
        <v/>
      </c>
      <c r="AS233" s="137" t="str">
        <f>IF(AS232="","",VLOOKUP(AS232,'シフト記号表（勤務時間帯）'!$C$6:$K$35,9,FALSE))</f>
        <v/>
      </c>
      <c r="AT233" s="138" t="str">
        <f>IF(AT232="","",VLOOKUP(AT232,'シフト記号表（勤務時間帯）'!$C$6:$K$35,9,FALSE))</f>
        <v/>
      </c>
      <c r="AU233" s="136" t="str">
        <f>IF(AU232="","",VLOOKUP(AU232,'シフト記号表（勤務時間帯）'!$C$6:$K$35,9,FALSE))</f>
        <v/>
      </c>
      <c r="AV233" s="137" t="str">
        <f>IF(AV232="","",VLOOKUP(AV232,'シフト記号表（勤務時間帯）'!$C$6:$K$35,9,FALSE))</f>
        <v/>
      </c>
      <c r="AW233" s="137" t="str">
        <f>IF(AW232="","",VLOOKUP(AW232,'シフト記号表（勤務時間帯）'!$C$6:$K$35,9,FALSE))</f>
        <v/>
      </c>
      <c r="AX233" s="862">
        <f>IF($BB$3="４週",SUM(S233:AT233),IF($BB$3="暦月",SUM(S233:AW233),""))</f>
        <v>0</v>
      </c>
      <c r="AY233" s="863"/>
      <c r="AZ233" s="864">
        <f>IF($BB$3="４週",AX233/4,IF($BB$3="暦月",'地密通所（100名）'!AX233/('地密通所（100名）'!$BB$8/7),""))</f>
        <v>0</v>
      </c>
      <c r="BA233" s="865"/>
      <c r="BB233" s="855"/>
      <c r="BC233" s="830"/>
      <c r="BD233" s="830"/>
      <c r="BE233" s="830"/>
      <c r="BF233" s="831"/>
    </row>
    <row r="234" spans="2:58" ht="20.25" customHeight="1">
      <c r="B234" s="1036"/>
      <c r="C234" s="906"/>
      <c r="D234" s="907"/>
      <c r="E234" s="908"/>
      <c r="F234" s="214">
        <f>C232</f>
        <v>0</v>
      </c>
      <c r="G234" s="821"/>
      <c r="H234" s="825"/>
      <c r="I234" s="823"/>
      <c r="J234" s="823"/>
      <c r="K234" s="824"/>
      <c r="L234" s="832"/>
      <c r="M234" s="833"/>
      <c r="N234" s="833"/>
      <c r="O234" s="834"/>
      <c r="P234" s="895" t="s">
        <v>152</v>
      </c>
      <c r="Q234" s="896"/>
      <c r="R234" s="897"/>
      <c r="S234" s="140" t="str">
        <f>IF(S232="","",VLOOKUP(S232,'シフト記号表（勤務時間帯）'!$C$6:$U$35,19,FALSE))</f>
        <v/>
      </c>
      <c r="T234" s="141" t="str">
        <f>IF(T232="","",VLOOKUP(T232,'シフト記号表（勤務時間帯）'!$C$6:$U$35,19,FALSE))</f>
        <v/>
      </c>
      <c r="U234" s="141" t="str">
        <f>IF(U232="","",VLOOKUP(U232,'シフト記号表（勤務時間帯）'!$C$6:$U$35,19,FALSE))</f>
        <v/>
      </c>
      <c r="V234" s="141" t="str">
        <f>IF(V232="","",VLOOKUP(V232,'シフト記号表（勤務時間帯）'!$C$6:$U$35,19,FALSE))</f>
        <v/>
      </c>
      <c r="W234" s="141" t="str">
        <f>IF(W232="","",VLOOKUP(W232,'シフト記号表（勤務時間帯）'!$C$6:$U$35,19,FALSE))</f>
        <v/>
      </c>
      <c r="X234" s="141" t="str">
        <f>IF(X232="","",VLOOKUP(X232,'シフト記号表（勤務時間帯）'!$C$6:$U$35,19,FALSE))</f>
        <v/>
      </c>
      <c r="Y234" s="142" t="str">
        <f>IF(Y232="","",VLOOKUP(Y232,'シフト記号表（勤務時間帯）'!$C$6:$U$35,19,FALSE))</f>
        <v/>
      </c>
      <c r="Z234" s="140" t="str">
        <f>IF(Z232="","",VLOOKUP(Z232,'シフト記号表（勤務時間帯）'!$C$6:$U$35,19,FALSE))</f>
        <v/>
      </c>
      <c r="AA234" s="141" t="str">
        <f>IF(AA232="","",VLOOKUP(AA232,'シフト記号表（勤務時間帯）'!$C$6:$U$35,19,FALSE))</f>
        <v/>
      </c>
      <c r="AB234" s="141" t="str">
        <f>IF(AB232="","",VLOOKUP(AB232,'シフト記号表（勤務時間帯）'!$C$6:$U$35,19,FALSE))</f>
        <v/>
      </c>
      <c r="AC234" s="141" t="str">
        <f>IF(AC232="","",VLOOKUP(AC232,'シフト記号表（勤務時間帯）'!$C$6:$U$35,19,FALSE))</f>
        <v/>
      </c>
      <c r="AD234" s="141" t="str">
        <f>IF(AD232="","",VLOOKUP(AD232,'シフト記号表（勤務時間帯）'!$C$6:$U$35,19,FALSE))</f>
        <v/>
      </c>
      <c r="AE234" s="141" t="str">
        <f>IF(AE232="","",VLOOKUP(AE232,'シフト記号表（勤務時間帯）'!$C$6:$U$35,19,FALSE))</f>
        <v/>
      </c>
      <c r="AF234" s="142" t="str">
        <f>IF(AF232="","",VLOOKUP(AF232,'シフト記号表（勤務時間帯）'!$C$6:$U$35,19,FALSE))</f>
        <v/>
      </c>
      <c r="AG234" s="140" t="str">
        <f>IF(AG232="","",VLOOKUP(AG232,'シフト記号表（勤務時間帯）'!$C$6:$U$35,19,FALSE))</f>
        <v/>
      </c>
      <c r="AH234" s="141" t="str">
        <f>IF(AH232="","",VLOOKUP(AH232,'シフト記号表（勤務時間帯）'!$C$6:$U$35,19,FALSE))</f>
        <v/>
      </c>
      <c r="AI234" s="141" t="str">
        <f>IF(AI232="","",VLOOKUP(AI232,'シフト記号表（勤務時間帯）'!$C$6:$U$35,19,FALSE))</f>
        <v/>
      </c>
      <c r="AJ234" s="141" t="str">
        <f>IF(AJ232="","",VLOOKUP(AJ232,'シフト記号表（勤務時間帯）'!$C$6:$U$35,19,FALSE))</f>
        <v/>
      </c>
      <c r="AK234" s="141" t="str">
        <f>IF(AK232="","",VLOOKUP(AK232,'シフト記号表（勤務時間帯）'!$C$6:$U$35,19,FALSE))</f>
        <v/>
      </c>
      <c r="AL234" s="141" t="str">
        <f>IF(AL232="","",VLOOKUP(AL232,'シフト記号表（勤務時間帯）'!$C$6:$U$35,19,FALSE))</f>
        <v/>
      </c>
      <c r="AM234" s="142" t="str">
        <f>IF(AM232="","",VLOOKUP(AM232,'シフト記号表（勤務時間帯）'!$C$6:$U$35,19,FALSE))</f>
        <v/>
      </c>
      <c r="AN234" s="140" t="str">
        <f>IF(AN232="","",VLOOKUP(AN232,'シフト記号表（勤務時間帯）'!$C$6:$U$35,19,FALSE))</f>
        <v/>
      </c>
      <c r="AO234" s="141" t="str">
        <f>IF(AO232="","",VLOOKUP(AO232,'シフト記号表（勤務時間帯）'!$C$6:$U$35,19,FALSE))</f>
        <v/>
      </c>
      <c r="AP234" s="141" t="str">
        <f>IF(AP232="","",VLOOKUP(AP232,'シフト記号表（勤務時間帯）'!$C$6:$U$35,19,FALSE))</f>
        <v/>
      </c>
      <c r="AQ234" s="141" t="str">
        <f>IF(AQ232="","",VLOOKUP(AQ232,'シフト記号表（勤務時間帯）'!$C$6:$U$35,19,FALSE))</f>
        <v/>
      </c>
      <c r="AR234" s="141" t="str">
        <f>IF(AR232="","",VLOOKUP(AR232,'シフト記号表（勤務時間帯）'!$C$6:$U$35,19,FALSE))</f>
        <v/>
      </c>
      <c r="AS234" s="141" t="str">
        <f>IF(AS232="","",VLOOKUP(AS232,'シフト記号表（勤務時間帯）'!$C$6:$U$35,19,FALSE))</f>
        <v/>
      </c>
      <c r="AT234" s="142" t="str">
        <f>IF(AT232="","",VLOOKUP(AT232,'シフト記号表（勤務時間帯）'!$C$6:$U$35,19,FALSE))</f>
        <v/>
      </c>
      <c r="AU234" s="140" t="str">
        <f>IF(AU232="","",VLOOKUP(AU232,'シフト記号表（勤務時間帯）'!$C$6:$U$35,19,FALSE))</f>
        <v/>
      </c>
      <c r="AV234" s="141" t="str">
        <f>IF(AV232="","",VLOOKUP(AV232,'シフト記号表（勤務時間帯）'!$C$6:$U$35,19,FALSE))</f>
        <v/>
      </c>
      <c r="AW234" s="141" t="str">
        <f>IF(AW232="","",VLOOKUP(AW232,'シフト記号表（勤務時間帯）'!$C$6:$U$35,19,FALSE))</f>
        <v/>
      </c>
      <c r="AX234" s="869">
        <f>IF($BB$3="４週",SUM(S234:AT234),IF($BB$3="暦月",SUM(S234:AW234),""))</f>
        <v>0</v>
      </c>
      <c r="AY234" s="870"/>
      <c r="AZ234" s="871">
        <f>IF($BB$3="４週",AX234/4,IF($BB$3="暦月",'地密通所（100名）'!AX234/('地密通所（100名）'!$BB$8/7),""))</f>
        <v>0</v>
      </c>
      <c r="BA234" s="872"/>
      <c r="BB234" s="914"/>
      <c r="BC234" s="833"/>
      <c r="BD234" s="833"/>
      <c r="BE234" s="833"/>
      <c r="BF234" s="834"/>
    </row>
    <row r="235" spans="2:58" ht="20.25" customHeight="1">
      <c r="B235" s="1036">
        <f>B232+1</f>
        <v>72</v>
      </c>
      <c r="C235" s="900"/>
      <c r="D235" s="901"/>
      <c r="E235" s="902"/>
      <c r="F235" s="143"/>
      <c r="G235" s="819"/>
      <c r="H235" s="822"/>
      <c r="I235" s="823"/>
      <c r="J235" s="823"/>
      <c r="K235" s="824"/>
      <c r="L235" s="826"/>
      <c r="M235" s="827"/>
      <c r="N235" s="827"/>
      <c r="O235" s="828"/>
      <c r="P235" s="835" t="s">
        <v>148</v>
      </c>
      <c r="Q235" s="836"/>
      <c r="R235" s="837"/>
      <c r="S235" s="211"/>
      <c r="T235" s="212"/>
      <c r="U235" s="212"/>
      <c r="V235" s="212"/>
      <c r="W235" s="212"/>
      <c r="X235" s="212"/>
      <c r="Y235" s="213"/>
      <c r="Z235" s="211"/>
      <c r="AA235" s="212"/>
      <c r="AB235" s="212"/>
      <c r="AC235" s="212"/>
      <c r="AD235" s="212"/>
      <c r="AE235" s="212"/>
      <c r="AF235" s="213"/>
      <c r="AG235" s="211"/>
      <c r="AH235" s="212"/>
      <c r="AI235" s="212"/>
      <c r="AJ235" s="212"/>
      <c r="AK235" s="212"/>
      <c r="AL235" s="212"/>
      <c r="AM235" s="213"/>
      <c r="AN235" s="211"/>
      <c r="AO235" s="212"/>
      <c r="AP235" s="212"/>
      <c r="AQ235" s="212"/>
      <c r="AR235" s="212"/>
      <c r="AS235" s="212"/>
      <c r="AT235" s="213"/>
      <c r="AU235" s="211"/>
      <c r="AV235" s="212"/>
      <c r="AW235" s="212"/>
      <c r="AX235" s="1039"/>
      <c r="AY235" s="1040"/>
      <c r="AZ235" s="1041"/>
      <c r="BA235" s="1042"/>
      <c r="BB235" s="854"/>
      <c r="BC235" s="827"/>
      <c r="BD235" s="827"/>
      <c r="BE235" s="827"/>
      <c r="BF235" s="828"/>
    </row>
    <row r="236" spans="2:58" ht="20.25" customHeight="1">
      <c r="B236" s="1036"/>
      <c r="C236" s="903"/>
      <c r="D236" s="904"/>
      <c r="E236" s="905"/>
      <c r="F236" s="135"/>
      <c r="G236" s="820"/>
      <c r="H236" s="825"/>
      <c r="I236" s="823"/>
      <c r="J236" s="823"/>
      <c r="K236" s="824"/>
      <c r="L236" s="829"/>
      <c r="M236" s="830"/>
      <c r="N236" s="830"/>
      <c r="O236" s="831"/>
      <c r="P236" s="859" t="s">
        <v>151</v>
      </c>
      <c r="Q236" s="860"/>
      <c r="R236" s="861"/>
      <c r="S236" s="136" t="str">
        <f>IF(S235="","",VLOOKUP(S235,'シフト記号表（勤務時間帯）'!$C$6:$K$35,9,FALSE))</f>
        <v/>
      </c>
      <c r="T236" s="137" t="str">
        <f>IF(T235="","",VLOOKUP(T235,'シフト記号表（勤務時間帯）'!$C$6:$K$35,9,FALSE))</f>
        <v/>
      </c>
      <c r="U236" s="137" t="str">
        <f>IF(U235="","",VLOOKUP(U235,'シフト記号表（勤務時間帯）'!$C$6:$K$35,9,FALSE))</f>
        <v/>
      </c>
      <c r="V236" s="137" t="str">
        <f>IF(V235="","",VLOOKUP(V235,'シフト記号表（勤務時間帯）'!$C$6:$K$35,9,FALSE))</f>
        <v/>
      </c>
      <c r="W236" s="137" t="str">
        <f>IF(W235="","",VLOOKUP(W235,'シフト記号表（勤務時間帯）'!$C$6:$K$35,9,FALSE))</f>
        <v/>
      </c>
      <c r="X236" s="137" t="str">
        <f>IF(X235="","",VLOOKUP(X235,'シフト記号表（勤務時間帯）'!$C$6:$K$35,9,FALSE))</f>
        <v/>
      </c>
      <c r="Y236" s="138" t="str">
        <f>IF(Y235="","",VLOOKUP(Y235,'シフト記号表（勤務時間帯）'!$C$6:$K$35,9,FALSE))</f>
        <v/>
      </c>
      <c r="Z236" s="136" t="str">
        <f>IF(Z235="","",VLOOKUP(Z235,'シフト記号表（勤務時間帯）'!$C$6:$K$35,9,FALSE))</f>
        <v/>
      </c>
      <c r="AA236" s="137" t="str">
        <f>IF(AA235="","",VLOOKUP(AA235,'シフト記号表（勤務時間帯）'!$C$6:$K$35,9,FALSE))</f>
        <v/>
      </c>
      <c r="AB236" s="137" t="str">
        <f>IF(AB235="","",VLOOKUP(AB235,'シフト記号表（勤務時間帯）'!$C$6:$K$35,9,FALSE))</f>
        <v/>
      </c>
      <c r="AC236" s="137" t="str">
        <f>IF(AC235="","",VLOOKUP(AC235,'シフト記号表（勤務時間帯）'!$C$6:$K$35,9,FALSE))</f>
        <v/>
      </c>
      <c r="AD236" s="137" t="str">
        <f>IF(AD235="","",VLOOKUP(AD235,'シフト記号表（勤務時間帯）'!$C$6:$K$35,9,FALSE))</f>
        <v/>
      </c>
      <c r="AE236" s="137" t="str">
        <f>IF(AE235="","",VLOOKUP(AE235,'シフト記号表（勤務時間帯）'!$C$6:$K$35,9,FALSE))</f>
        <v/>
      </c>
      <c r="AF236" s="138" t="str">
        <f>IF(AF235="","",VLOOKUP(AF235,'シフト記号表（勤務時間帯）'!$C$6:$K$35,9,FALSE))</f>
        <v/>
      </c>
      <c r="AG236" s="136" t="str">
        <f>IF(AG235="","",VLOOKUP(AG235,'シフト記号表（勤務時間帯）'!$C$6:$K$35,9,FALSE))</f>
        <v/>
      </c>
      <c r="AH236" s="137" t="str">
        <f>IF(AH235="","",VLOOKUP(AH235,'シフト記号表（勤務時間帯）'!$C$6:$K$35,9,FALSE))</f>
        <v/>
      </c>
      <c r="AI236" s="137" t="str">
        <f>IF(AI235="","",VLOOKUP(AI235,'シフト記号表（勤務時間帯）'!$C$6:$K$35,9,FALSE))</f>
        <v/>
      </c>
      <c r="AJ236" s="137" t="str">
        <f>IF(AJ235="","",VLOOKUP(AJ235,'シフト記号表（勤務時間帯）'!$C$6:$K$35,9,FALSE))</f>
        <v/>
      </c>
      <c r="AK236" s="137" t="str">
        <f>IF(AK235="","",VLOOKUP(AK235,'シフト記号表（勤務時間帯）'!$C$6:$K$35,9,FALSE))</f>
        <v/>
      </c>
      <c r="AL236" s="137" t="str">
        <f>IF(AL235="","",VLOOKUP(AL235,'シフト記号表（勤務時間帯）'!$C$6:$K$35,9,FALSE))</f>
        <v/>
      </c>
      <c r="AM236" s="138" t="str">
        <f>IF(AM235="","",VLOOKUP(AM235,'シフト記号表（勤務時間帯）'!$C$6:$K$35,9,FALSE))</f>
        <v/>
      </c>
      <c r="AN236" s="136" t="str">
        <f>IF(AN235="","",VLOOKUP(AN235,'シフト記号表（勤務時間帯）'!$C$6:$K$35,9,FALSE))</f>
        <v/>
      </c>
      <c r="AO236" s="137" t="str">
        <f>IF(AO235="","",VLOOKUP(AO235,'シフト記号表（勤務時間帯）'!$C$6:$K$35,9,FALSE))</f>
        <v/>
      </c>
      <c r="AP236" s="137" t="str">
        <f>IF(AP235="","",VLOOKUP(AP235,'シフト記号表（勤務時間帯）'!$C$6:$K$35,9,FALSE))</f>
        <v/>
      </c>
      <c r="AQ236" s="137" t="str">
        <f>IF(AQ235="","",VLOOKUP(AQ235,'シフト記号表（勤務時間帯）'!$C$6:$K$35,9,FALSE))</f>
        <v/>
      </c>
      <c r="AR236" s="137" t="str">
        <f>IF(AR235="","",VLOOKUP(AR235,'シフト記号表（勤務時間帯）'!$C$6:$K$35,9,FALSE))</f>
        <v/>
      </c>
      <c r="AS236" s="137" t="str">
        <f>IF(AS235="","",VLOOKUP(AS235,'シフト記号表（勤務時間帯）'!$C$6:$K$35,9,FALSE))</f>
        <v/>
      </c>
      <c r="AT236" s="138" t="str">
        <f>IF(AT235="","",VLOOKUP(AT235,'シフト記号表（勤務時間帯）'!$C$6:$K$35,9,FALSE))</f>
        <v/>
      </c>
      <c r="AU236" s="136" t="str">
        <f>IF(AU235="","",VLOOKUP(AU235,'シフト記号表（勤務時間帯）'!$C$6:$K$35,9,FALSE))</f>
        <v/>
      </c>
      <c r="AV236" s="137" t="str">
        <f>IF(AV235="","",VLOOKUP(AV235,'シフト記号表（勤務時間帯）'!$C$6:$K$35,9,FALSE))</f>
        <v/>
      </c>
      <c r="AW236" s="137" t="str">
        <f>IF(AW235="","",VLOOKUP(AW235,'シフト記号表（勤務時間帯）'!$C$6:$K$35,9,FALSE))</f>
        <v/>
      </c>
      <c r="AX236" s="862">
        <f>IF($BB$3="４週",SUM(S236:AT236),IF($BB$3="暦月",SUM(S236:AW236),""))</f>
        <v>0</v>
      </c>
      <c r="AY236" s="863"/>
      <c r="AZ236" s="864">
        <f>IF($BB$3="４週",AX236/4,IF($BB$3="暦月",'地密通所（100名）'!AX236/('地密通所（100名）'!$BB$8/7),""))</f>
        <v>0</v>
      </c>
      <c r="BA236" s="865"/>
      <c r="BB236" s="855"/>
      <c r="BC236" s="830"/>
      <c r="BD236" s="830"/>
      <c r="BE236" s="830"/>
      <c r="BF236" s="831"/>
    </row>
    <row r="237" spans="2:58" ht="20.25" customHeight="1">
      <c r="B237" s="1036"/>
      <c r="C237" s="906"/>
      <c r="D237" s="907"/>
      <c r="E237" s="908"/>
      <c r="F237" s="214">
        <f>C235</f>
        <v>0</v>
      </c>
      <c r="G237" s="821"/>
      <c r="H237" s="825"/>
      <c r="I237" s="823"/>
      <c r="J237" s="823"/>
      <c r="K237" s="824"/>
      <c r="L237" s="832"/>
      <c r="M237" s="833"/>
      <c r="N237" s="833"/>
      <c r="O237" s="834"/>
      <c r="P237" s="895" t="s">
        <v>152</v>
      </c>
      <c r="Q237" s="896"/>
      <c r="R237" s="897"/>
      <c r="S237" s="140" t="str">
        <f>IF(S235="","",VLOOKUP(S235,'シフト記号表（勤務時間帯）'!$C$6:$U$35,19,FALSE))</f>
        <v/>
      </c>
      <c r="T237" s="141" t="str">
        <f>IF(T235="","",VLOOKUP(T235,'シフト記号表（勤務時間帯）'!$C$6:$U$35,19,FALSE))</f>
        <v/>
      </c>
      <c r="U237" s="141" t="str">
        <f>IF(U235="","",VLOOKUP(U235,'シフト記号表（勤務時間帯）'!$C$6:$U$35,19,FALSE))</f>
        <v/>
      </c>
      <c r="V237" s="141" t="str">
        <f>IF(V235="","",VLOOKUP(V235,'シフト記号表（勤務時間帯）'!$C$6:$U$35,19,FALSE))</f>
        <v/>
      </c>
      <c r="W237" s="141" t="str">
        <f>IF(W235="","",VLOOKUP(W235,'シフト記号表（勤務時間帯）'!$C$6:$U$35,19,FALSE))</f>
        <v/>
      </c>
      <c r="X237" s="141" t="str">
        <f>IF(X235="","",VLOOKUP(X235,'シフト記号表（勤務時間帯）'!$C$6:$U$35,19,FALSE))</f>
        <v/>
      </c>
      <c r="Y237" s="142" t="str">
        <f>IF(Y235="","",VLOOKUP(Y235,'シフト記号表（勤務時間帯）'!$C$6:$U$35,19,FALSE))</f>
        <v/>
      </c>
      <c r="Z237" s="140" t="str">
        <f>IF(Z235="","",VLOOKUP(Z235,'シフト記号表（勤務時間帯）'!$C$6:$U$35,19,FALSE))</f>
        <v/>
      </c>
      <c r="AA237" s="141" t="str">
        <f>IF(AA235="","",VLOOKUP(AA235,'シフト記号表（勤務時間帯）'!$C$6:$U$35,19,FALSE))</f>
        <v/>
      </c>
      <c r="AB237" s="141" t="str">
        <f>IF(AB235="","",VLOOKUP(AB235,'シフト記号表（勤務時間帯）'!$C$6:$U$35,19,FALSE))</f>
        <v/>
      </c>
      <c r="AC237" s="141" t="str">
        <f>IF(AC235="","",VLOOKUP(AC235,'シフト記号表（勤務時間帯）'!$C$6:$U$35,19,FALSE))</f>
        <v/>
      </c>
      <c r="AD237" s="141" t="str">
        <f>IF(AD235="","",VLOOKUP(AD235,'シフト記号表（勤務時間帯）'!$C$6:$U$35,19,FALSE))</f>
        <v/>
      </c>
      <c r="AE237" s="141" t="str">
        <f>IF(AE235="","",VLOOKUP(AE235,'シフト記号表（勤務時間帯）'!$C$6:$U$35,19,FALSE))</f>
        <v/>
      </c>
      <c r="AF237" s="142" t="str">
        <f>IF(AF235="","",VLOOKUP(AF235,'シフト記号表（勤務時間帯）'!$C$6:$U$35,19,FALSE))</f>
        <v/>
      </c>
      <c r="AG237" s="140" t="str">
        <f>IF(AG235="","",VLOOKUP(AG235,'シフト記号表（勤務時間帯）'!$C$6:$U$35,19,FALSE))</f>
        <v/>
      </c>
      <c r="AH237" s="141" t="str">
        <f>IF(AH235="","",VLOOKUP(AH235,'シフト記号表（勤務時間帯）'!$C$6:$U$35,19,FALSE))</f>
        <v/>
      </c>
      <c r="AI237" s="141" t="str">
        <f>IF(AI235="","",VLOOKUP(AI235,'シフト記号表（勤務時間帯）'!$C$6:$U$35,19,FALSE))</f>
        <v/>
      </c>
      <c r="AJ237" s="141" t="str">
        <f>IF(AJ235="","",VLOOKUP(AJ235,'シフト記号表（勤務時間帯）'!$C$6:$U$35,19,FALSE))</f>
        <v/>
      </c>
      <c r="AK237" s="141" t="str">
        <f>IF(AK235="","",VLOOKUP(AK235,'シフト記号表（勤務時間帯）'!$C$6:$U$35,19,FALSE))</f>
        <v/>
      </c>
      <c r="AL237" s="141" t="str">
        <f>IF(AL235="","",VLOOKUP(AL235,'シフト記号表（勤務時間帯）'!$C$6:$U$35,19,FALSE))</f>
        <v/>
      </c>
      <c r="AM237" s="142" t="str">
        <f>IF(AM235="","",VLOOKUP(AM235,'シフト記号表（勤務時間帯）'!$C$6:$U$35,19,FALSE))</f>
        <v/>
      </c>
      <c r="AN237" s="140" t="str">
        <f>IF(AN235="","",VLOOKUP(AN235,'シフト記号表（勤務時間帯）'!$C$6:$U$35,19,FALSE))</f>
        <v/>
      </c>
      <c r="AO237" s="141" t="str">
        <f>IF(AO235="","",VLOOKUP(AO235,'シフト記号表（勤務時間帯）'!$C$6:$U$35,19,FALSE))</f>
        <v/>
      </c>
      <c r="AP237" s="141" t="str">
        <f>IF(AP235="","",VLOOKUP(AP235,'シフト記号表（勤務時間帯）'!$C$6:$U$35,19,FALSE))</f>
        <v/>
      </c>
      <c r="AQ237" s="141" t="str">
        <f>IF(AQ235="","",VLOOKUP(AQ235,'シフト記号表（勤務時間帯）'!$C$6:$U$35,19,FALSE))</f>
        <v/>
      </c>
      <c r="AR237" s="141" t="str">
        <f>IF(AR235="","",VLOOKUP(AR235,'シフト記号表（勤務時間帯）'!$C$6:$U$35,19,FALSE))</f>
        <v/>
      </c>
      <c r="AS237" s="141" t="str">
        <f>IF(AS235="","",VLOOKUP(AS235,'シフト記号表（勤務時間帯）'!$C$6:$U$35,19,FALSE))</f>
        <v/>
      </c>
      <c r="AT237" s="142" t="str">
        <f>IF(AT235="","",VLOOKUP(AT235,'シフト記号表（勤務時間帯）'!$C$6:$U$35,19,FALSE))</f>
        <v/>
      </c>
      <c r="AU237" s="140" t="str">
        <f>IF(AU235="","",VLOOKUP(AU235,'シフト記号表（勤務時間帯）'!$C$6:$U$35,19,FALSE))</f>
        <v/>
      </c>
      <c r="AV237" s="141" t="str">
        <f>IF(AV235="","",VLOOKUP(AV235,'シフト記号表（勤務時間帯）'!$C$6:$U$35,19,FALSE))</f>
        <v/>
      </c>
      <c r="AW237" s="141" t="str">
        <f>IF(AW235="","",VLOOKUP(AW235,'シフト記号表（勤務時間帯）'!$C$6:$U$35,19,FALSE))</f>
        <v/>
      </c>
      <c r="AX237" s="869">
        <f>IF($BB$3="４週",SUM(S237:AT237),IF($BB$3="暦月",SUM(S237:AW237),""))</f>
        <v>0</v>
      </c>
      <c r="AY237" s="870"/>
      <c r="AZ237" s="871">
        <f>IF($BB$3="４週",AX237/4,IF($BB$3="暦月",'地密通所（100名）'!AX237/('地密通所（100名）'!$BB$8/7),""))</f>
        <v>0</v>
      </c>
      <c r="BA237" s="872"/>
      <c r="BB237" s="914"/>
      <c r="BC237" s="833"/>
      <c r="BD237" s="833"/>
      <c r="BE237" s="833"/>
      <c r="BF237" s="834"/>
    </row>
    <row r="238" spans="2:58" ht="20.25" customHeight="1">
      <c r="B238" s="1036">
        <f>B235+1</f>
        <v>73</v>
      </c>
      <c r="C238" s="900"/>
      <c r="D238" s="901"/>
      <c r="E238" s="902"/>
      <c r="F238" s="143"/>
      <c r="G238" s="819"/>
      <c r="H238" s="822"/>
      <c r="I238" s="823"/>
      <c r="J238" s="823"/>
      <c r="K238" s="824"/>
      <c r="L238" s="826"/>
      <c r="M238" s="827"/>
      <c r="N238" s="827"/>
      <c r="O238" s="828"/>
      <c r="P238" s="835" t="s">
        <v>148</v>
      </c>
      <c r="Q238" s="836"/>
      <c r="R238" s="837"/>
      <c r="S238" s="211"/>
      <c r="T238" s="212"/>
      <c r="U238" s="212"/>
      <c r="V238" s="212"/>
      <c r="W238" s="212"/>
      <c r="X238" s="212"/>
      <c r="Y238" s="213"/>
      <c r="Z238" s="211"/>
      <c r="AA238" s="212"/>
      <c r="AB238" s="212"/>
      <c r="AC238" s="212"/>
      <c r="AD238" s="212"/>
      <c r="AE238" s="212"/>
      <c r="AF238" s="213"/>
      <c r="AG238" s="211"/>
      <c r="AH238" s="212"/>
      <c r="AI238" s="212"/>
      <c r="AJ238" s="212"/>
      <c r="AK238" s="212"/>
      <c r="AL238" s="212"/>
      <c r="AM238" s="213"/>
      <c r="AN238" s="211"/>
      <c r="AO238" s="212"/>
      <c r="AP238" s="212"/>
      <c r="AQ238" s="212"/>
      <c r="AR238" s="212"/>
      <c r="AS238" s="212"/>
      <c r="AT238" s="213"/>
      <c r="AU238" s="211"/>
      <c r="AV238" s="212"/>
      <c r="AW238" s="212"/>
      <c r="AX238" s="1039"/>
      <c r="AY238" s="1040"/>
      <c r="AZ238" s="1041"/>
      <c r="BA238" s="1042"/>
      <c r="BB238" s="854"/>
      <c r="BC238" s="827"/>
      <c r="BD238" s="827"/>
      <c r="BE238" s="827"/>
      <c r="BF238" s="828"/>
    </row>
    <row r="239" spans="2:58" ht="20.25" customHeight="1">
      <c r="B239" s="1036"/>
      <c r="C239" s="903"/>
      <c r="D239" s="904"/>
      <c r="E239" s="905"/>
      <c r="F239" s="135"/>
      <c r="G239" s="820"/>
      <c r="H239" s="825"/>
      <c r="I239" s="823"/>
      <c r="J239" s="823"/>
      <c r="K239" s="824"/>
      <c r="L239" s="829"/>
      <c r="M239" s="830"/>
      <c r="N239" s="830"/>
      <c r="O239" s="831"/>
      <c r="P239" s="859" t="s">
        <v>151</v>
      </c>
      <c r="Q239" s="860"/>
      <c r="R239" s="861"/>
      <c r="S239" s="136" t="str">
        <f>IF(S238="","",VLOOKUP(S238,'シフト記号表（勤務時間帯）'!$C$6:$K$35,9,FALSE))</f>
        <v/>
      </c>
      <c r="T239" s="137" t="str">
        <f>IF(T238="","",VLOOKUP(T238,'シフト記号表（勤務時間帯）'!$C$6:$K$35,9,FALSE))</f>
        <v/>
      </c>
      <c r="U239" s="137" t="str">
        <f>IF(U238="","",VLOOKUP(U238,'シフト記号表（勤務時間帯）'!$C$6:$K$35,9,FALSE))</f>
        <v/>
      </c>
      <c r="V239" s="137" t="str">
        <f>IF(V238="","",VLOOKUP(V238,'シフト記号表（勤務時間帯）'!$C$6:$K$35,9,FALSE))</f>
        <v/>
      </c>
      <c r="W239" s="137" t="str">
        <f>IF(W238="","",VLOOKUP(W238,'シフト記号表（勤務時間帯）'!$C$6:$K$35,9,FALSE))</f>
        <v/>
      </c>
      <c r="X239" s="137" t="str">
        <f>IF(X238="","",VLOOKUP(X238,'シフト記号表（勤務時間帯）'!$C$6:$K$35,9,FALSE))</f>
        <v/>
      </c>
      <c r="Y239" s="138" t="str">
        <f>IF(Y238="","",VLOOKUP(Y238,'シフト記号表（勤務時間帯）'!$C$6:$K$35,9,FALSE))</f>
        <v/>
      </c>
      <c r="Z239" s="136" t="str">
        <f>IF(Z238="","",VLOOKUP(Z238,'シフト記号表（勤務時間帯）'!$C$6:$K$35,9,FALSE))</f>
        <v/>
      </c>
      <c r="AA239" s="137" t="str">
        <f>IF(AA238="","",VLOOKUP(AA238,'シフト記号表（勤務時間帯）'!$C$6:$K$35,9,FALSE))</f>
        <v/>
      </c>
      <c r="AB239" s="137" t="str">
        <f>IF(AB238="","",VLOOKUP(AB238,'シフト記号表（勤務時間帯）'!$C$6:$K$35,9,FALSE))</f>
        <v/>
      </c>
      <c r="AC239" s="137" t="str">
        <f>IF(AC238="","",VLOOKUP(AC238,'シフト記号表（勤務時間帯）'!$C$6:$K$35,9,FALSE))</f>
        <v/>
      </c>
      <c r="AD239" s="137" t="str">
        <f>IF(AD238="","",VLOOKUP(AD238,'シフト記号表（勤務時間帯）'!$C$6:$K$35,9,FALSE))</f>
        <v/>
      </c>
      <c r="AE239" s="137" t="str">
        <f>IF(AE238="","",VLOOKUP(AE238,'シフト記号表（勤務時間帯）'!$C$6:$K$35,9,FALSE))</f>
        <v/>
      </c>
      <c r="AF239" s="138" t="str">
        <f>IF(AF238="","",VLOOKUP(AF238,'シフト記号表（勤務時間帯）'!$C$6:$K$35,9,FALSE))</f>
        <v/>
      </c>
      <c r="AG239" s="136" t="str">
        <f>IF(AG238="","",VLOOKUP(AG238,'シフト記号表（勤務時間帯）'!$C$6:$K$35,9,FALSE))</f>
        <v/>
      </c>
      <c r="AH239" s="137" t="str">
        <f>IF(AH238="","",VLOOKUP(AH238,'シフト記号表（勤務時間帯）'!$C$6:$K$35,9,FALSE))</f>
        <v/>
      </c>
      <c r="AI239" s="137" t="str">
        <f>IF(AI238="","",VLOOKUP(AI238,'シフト記号表（勤務時間帯）'!$C$6:$K$35,9,FALSE))</f>
        <v/>
      </c>
      <c r="AJ239" s="137" t="str">
        <f>IF(AJ238="","",VLOOKUP(AJ238,'シフト記号表（勤務時間帯）'!$C$6:$K$35,9,FALSE))</f>
        <v/>
      </c>
      <c r="AK239" s="137" t="str">
        <f>IF(AK238="","",VLOOKUP(AK238,'シフト記号表（勤務時間帯）'!$C$6:$K$35,9,FALSE))</f>
        <v/>
      </c>
      <c r="AL239" s="137" t="str">
        <f>IF(AL238="","",VLOOKUP(AL238,'シフト記号表（勤務時間帯）'!$C$6:$K$35,9,FALSE))</f>
        <v/>
      </c>
      <c r="AM239" s="138" t="str">
        <f>IF(AM238="","",VLOOKUP(AM238,'シフト記号表（勤務時間帯）'!$C$6:$K$35,9,FALSE))</f>
        <v/>
      </c>
      <c r="AN239" s="136" t="str">
        <f>IF(AN238="","",VLOOKUP(AN238,'シフト記号表（勤務時間帯）'!$C$6:$K$35,9,FALSE))</f>
        <v/>
      </c>
      <c r="AO239" s="137" t="str">
        <f>IF(AO238="","",VLOOKUP(AO238,'シフト記号表（勤務時間帯）'!$C$6:$K$35,9,FALSE))</f>
        <v/>
      </c>
      <c r="AP239" s="137" t="str">
        <f>IF(AP238="","",VLOOKUP(AP238,'シフト記号表（勤務時間帯）'!$C$6:$K$35,9,FALSE))</f>
        <v/>
      </c>
      <c r="AQ239" s="137" t="str">
        <f>IF(AQ238="","",VLOOKUP(AQ238,'シフト記号表（勤務時間帯）'!$C$6:$K$35,9,FALSE))</f>
        <v/>
      </c>
      <c r="AR239" s="137" t="str">
        <f>IF(AR238="","",VLOOKUP(AR238,'シフト記号表（勤務時間帯）'!$C$6:$K$35,9,FALSE))</f>
        <v/>
      </c>
      <c r="AS239" s="137" t="str">
        <f>IF(AS238="","",VLOOKUP(AS238,'シフト記号表（勤務時間帯）'!$C$6:$K$35,9,FALSE))</f>
        <v/>
      </c>
      <c r="AT239" s="138" t="str">
        <f>IF(AT238="","",VLOOKUP(AT238,'シフト記号表（勤務時間帯）'!$C$6:$K$35,9,FALSE))</f>
        <v/>
      </c>
      <c r="AU239" s="136" t="str">
        <f>IF(AU238="","",VLOOKUP(AU238,'シフト記号表（勤務時間帯）'!$C$6:$K$35,9,FALSE))</f>
        <v/>
      </c>
      <c r="AV239" s="137" t="str">
        <f>IF(AV238="","",VLOOKUP(AV238,'シフト記号表（勤務時間帯）'!$C$6:$K$35,9,FALSE))</f>
        <v/>
      </c>
      <c r="AW239" s="137" t="str">
        <f>IF(AW238="","",VLOOKUP(AW238,'シフト記号表（勤務時間帯）'!$C$6:$K$35,9,FALSE))</f>
        <v/>
      </c>
      <c r="AX239" s="862">
        <f>IF($BB$3="４週",SUM(S239:AT239),IF($BB$3="暦月",SUM(S239:AW239),""))</f>
        <v>0</v>
      </c>
      <c r="AY239" s="863"/>
      <c r="AZ239" s="864">
        <f>IF($BB$3="４週",AX239/4,IF($BB$3="暦月",'地密通所（100名）'!AX239/('地密通所（100名）'!$BB$8/7),""))</f>
        <v>0</v>
      </c>
      <c r="BA239" s="865"/>
      <c r="BB239" s="855"/>
      <c r="BC239" s="830"/>
      <c r="BD239" s="830"/>
      <c r="BE239" s="830"/>
      <c r="BF239" s="831"/>
    </row>
    <row r="240" spans="2:58" ht="20.25" customHeight="1">
      <c r="B240" s="1036"/>
      <c r="C240" s="906"/>
      <c r="D240" s="907"/>
      <c r="E240" s="908"/>
      <c r="F240" s="214">
        <f>C238</f>
        <v>0</v>
      </c>
      <c r="G240" s="821"/>
      <c r="H240" s="825"/>
      <c r="I240" s="823"/>
      <c r="J240" s="823"/>
      <c r="K240" s="824"/>
      <c r="L240" s="832"/>
      <c r="M240" s="833"/>
      <c r="N240" s="833"/>
      <c r="O240" s="834"/>
      <c r="P240" s="895" t="s">
        <v>152</v>
      </c>
      <c r="Q240" s="896"/>
      <c r="R240" s="897"/>
      <c r="S240" s="140" t="str">
        <f>IF(S238="","",VLOOKUP(S238,'シフト記号表（勤務時間帯）'!$C$6:$U$35,19,FALSE))</f>
        <v/>
      </c>
      <c r="T240" s="141" t="str">
        <f>IF(T238="","",VLOOKUP(T238,'シフト記号表（勤務時間帯）'!$C$6:$U$35,19,FALSE))</f>
        <v/>
      </c>
      <c r="U240" s="141" t="str">
        <f>IF(U238="","",VLOOKUP(U238,'シフト記号表（勤務時間帯）'!$C$6:$U$35,19,FALSE))</f>
        <v/>
      </c>
      <c r="V240" s="141" t="str">
        <f>IF(V238="","",VLOOKUP(V238,'シフト記号表（勤務時間帯）'!$C$6:$U$35,19,FALSE))</f>
        <v/>
      </c>
      <c r="W240" s="141" t="str">
        <f>IF(W238="","",VLOOKUP(W238,'シフト記号表（勤務時間帯）'!$C$6:$U$35,19,FALSE))</f>
        <v/>
      </c>
      <c r="X240" s="141" t="str">
        <f>IF(X238="","",VLOOKUP(X238,'シフト記号表（勤務時間帯）'!$C$6:$U$35,19,FALSE))</f>
        <v/>
      </c>
      <c r="Y240" s="142" t="str">
        <f>IF(Y238="","",VLOOKUP(Y238,'シフト記号表（勤務時間帯）'!$C$6:$U$35,19,FALSE))</f>
        <v/>
      </c>
      <c r="Z240" s="140" t="str">
        <f>IF(Z238="","",VLOOKUP(Z238,'シフト記号表（勤務時間帯）'!$C$6:$U$35,19,FALSE))</f>
        <v/>
      </c>
      <c r="AA240" s="141" t="str">
        <f>IF(AA238="","",VLOOKUP(AA238,'シフト記号表（勤務時間帯）'!$C$6:$U$35,19,FALSE))</f>
        <v/>
      </c>
      <c r="AB240" s="141" t="str">
        <f>IF(AB238="","",VLOOKUP(AB238,'シフト記号表（勤務時間帯）'!$C$6:$U$35,19,FALSE))</f>
        <v/>
      </c>
      <c r="AC240" s="141" t="str">
        <f>IF(AC238="","",VLOOKUP(AC238,'シフト記号表（勤務時間帯）'!$C$6:$U$35,19,FALSE))</f>
        <v/>
      </c>
      <c r="AD240" s="141" t="str">
        <f>IF(AD238="","",VLOOKUP(AD238,'シフト記号表（勤務時間帯）'!$C$6:$U$35,19,FALSE))</f>
        <v/>
      </c>
      <c r="AE240" s="141" t="str">
        <f>IF(AE238="","",VLOOKUP(AE238,'シフト記号表（勤務時間帯）'!$C$6:$U$35,19,FALSE))</f>
        <v/>
      </c>
      <c r="AF240" s="142" t="str">
        <f>IF(AF238="","",VLOOKUP(AF238,'シフト記号表（勤務時間帯）'!$C$6:$U$35,19,FALSE))</f>
        <v/>
      </c>
      <c r="AG240" s="140" t="str">
        <f>IF(AG238="","",VLOOKUP(AG238,'シフト記号表（勤務時間帯）'!$C$6:$U$35,19,FALSE))</f>
        <v/>
      </c>
      <c r="AH240" s="141" t="str">
        <f>IF(AH238="","",VLOOKUP(AH238,'シフト記号表（勤務時間帯）'!$C$6:$U$35,19,FALSE))</f>
        <v/>
      </c>
      <c r="AI240" s="141" t="str">
        <f>IF(AI238="","",VLOOKUP(AI238,'シフト記号表（勤務時間帯）'!$C$6:$U$35,19,FALSE))</f>
        <v/>
      </c>
      <c r="AJ240" s="141" t="str">
        <f>IF(AJ238="","",VLOOKUP(AJ238,'シフト記号表（勤務時間帯）'!$C$6:$U$35,19,FALSE))</f>
        <v/>
      </c>
      <c r="AK240" s="141" t="str">
        <f>IF(AK238="","",VLOOKUP(AK238,'シフト記号表（勤務時間帯）'!$C$6:$U$35,19,FALSE))</f>
        <v/>
      </c>
      <c r="AL240" s="141" t="str">
        <f>IF(AL238="","",VLOOKUP(AL238,'シフト記号表（勤務時間帯）'!$C$6:$U$35,19,FALSE))</f>
        <v/>
      </c>
      <c r="AM240" s="142" t="str">
        <f>IF(AM238="","",VLOOKUP(AM238,'シフト記号表（勤務時間帯）'!$C$6:$U$35,19,FALSE))</f>
        <v/>
      </c>
      <c r="AN240" s="140" t="str">
        <f>IF(AN238="","",VLOOKUP(AN238,'シフト記号表（勤務時間帯）'!$C$6:$U$35,19,FALSE))</f>
        <v/>
      </c>
      <c r="AO240" s="141" t="str">
        <f>IF(AO238="","",VLOOKUP(AO238,'シフト記号表（勤務時間帯）'!$C$6:$U$35,19,FALSE))</f>
        <v/>
      </c>
      <c r="AP240" s="141" t="str">
        <f>IF(AP238="","",VLOOKUP(AP238,'シフト記号表（勤務時間帯）'!$C$6:$U$35,19,FALSE))</f>
        <v/>
      </c>
      <c r="AQ240" s="141" t="str">
        <f>IF(AQ238="","",VLOOKUP(AQ238,'シフト記号表（勤務時間帯）'!$C$6:$U$35,19,FALSE))</f>
        <v/>
      </c>
      <c r="AR240" s="141" t="str">
        <f>IF(AR238="","",VLOOKUP(AR238,'シフト記号表（勤務時間帯）'!$C$6:$U$35,19,FALSE))</f>
        <v/>
      </c>
      <c r="AS240" s="141" t="str">
        <f>IF(AS238="","",VLOOKUP(AS238,'シフト記号表（勤務時間帯）'!$C$6:$U$35,19,FALSE))</f>
        <v/>
      </c>
      <c r="AT240" s="142" t="str">
        <f>IF(AT238="","",VLOOKUP(AT238,'シフト記号表（勤務時間帯）'!$C$6:$U$35,19,FALSE))</f>
        <v/>
      </c>
      <c r="AU240" s="140" t="str">
        <f>IF(AU238="","",VLOOKUP(AU238,'シフト記号表（勤務時間帯）'!$C$6:$U$35,19,FALSE))</f>
        <v/>
      </c>
      <c r="AV240" s="141" t="str">
        <f>IF(AV238="","",VLOOKUP(AV238,'シフト記号表（勤務時間帯）'!$C$6:$U$35,19,FALSE))</f>
        <v/>
      </c>
      <c r="AW240" s="141" t="str">
        <f>IF(AW238="","",VLOOKUP(AW238,'シフト記号表（勤務時間帯）'!$C$6:$U$35,19,FALSE))</f>
        <v/>
      </c>
      <c r="AX240" s="869">
        <f>IF($BB$3="４週",SUM(S240:AT240),IF($BB$3="暦月",SUM(S240:AW240),""))</f>
        <v>0</v>
      </c>
      <c r="AY240" s="870"/>
      <c r="AZ240" s="871">
        <f>IF($BB$3="４週",AX240/4,IF($BB$3="暦月",'地密通所（100名）'!AX240/('地密通所（100名）'!$BB$8/7),""))</f>
        <v>0</v>
      </c>
      <c r="BA240" s="872"/>
      <c r="BB240" s="914"/>
      <c r="BC240" s="833"/>
      <c r="BD240" s="833"/>
      <c r="BE240" s="833"/>
      <c r="BF240" s="834"/>
    </row>
    <row r="241" spans="2:58" ht="20.25" customHeight="1">
      <c r="B241" s="1036">
        <f>B238+1</f>
        <v>74</v>
      </c>
      <c r="C241" s="900"/>
      <c r="D241" s="901"/>
      <c r="E241" s="902"/>
      <c r="F241" s="143"/>
      <c r="G241" s="819"/>
      <c r="H241" s="822"/>
      <c r="I241" s="823"/>
      <c r="J241" s="823"/>
      <c r="K241" s="824"/>
      <c r="L241" s="826"/>
      <c r="M241" s="827"/>
      <c r="N241" s="827"/>
      <c r="O241" s="828"/>
      <c r="P241" s="835" t="s">
        <v>148</v>
      </c>
      <c r="Q241" s="836"/>
      <c r="R241" s="837"/>
      <c r="S241" s="211"/>
      <c r="T241" s="212"/>
      <c r="U241" s="212"/>
      <c r="V241" s="212"/>
      <c r="W241" s="212"/>
      <c r="X241" s="212"/>
      <c r="Y241" s="213"/>
      <c r="Z241" s="211"/>
      <c r="AA241" s="212"/>
      <c r="AB241" s="212"/>
      <c r="AC241" s="212"/>
      <c r="AD241" s="212"/>
      <c r="AE241" s="212"/>
      <c r="AF241" s="213"/>
      <c r="AG241" s="211"/>
      <c r="AH241" s="212"/>
      <c r="AI241" s="212"/>
      <c r="AJ241" s="212"/>
      <c r="AK241" s="212"/>
      <c r="AL241" s="212"/>
      <c r="AM241" s="213"/>
      <c r="AN241" s="211"/>
      <c r="AO241" s="212"/>
      <c r="AP241" s="212"/>
      <c r="AQ241" s="212"/>
      <c r="AR241" s="212"/>
      <c r="AS241" s="212"/>
      <c r="AT241" s="213"/>
      <c r="AU241" s="211"/>
      <c r="AV241" s="212"/>
      <c r="AW241" s="212"/>
      <c r="AX241" s="1039"/>
      <c r="AY241" s="1040"/>
      <c r="AZ241" s="1041"/>
      <c r="BA241" s="1042"/>
      <c r="BB241" s="854"/>
      <c r="BC241" s="827"/>
      <c r="BD241" s="827"/>
      <c r="BE241" s="827"/>
      <c r="BF241" s="828"/>
    </row>
    <row r="242" spans="2:58" ht="20.25" customHeight="1">
      <c r="B242" s="1036"/>
      <c r="C242" s="903"/>
      <c r="D242" s="904"/>
      <c r="E242" s="905"/>
      <c r="F242" s="135"/>
      <c r="G242" s="820"/>
      <c r="H242" s="825"/>
      <c r="I242" s="823"/>
      <c r="J242" s="823"/>
      <c r="K242" s="824"/>
      <c r="L242" s="829"/>
      <c r="M242" s="830"/>
      <c r="N242" s="830"/>
      <c r="O242" s="831"/>
      <c r="P242" s="859" t="s">
        <v>151</v>
      </c>
      <c r="Q242" s="860"/>
      <c r="R242" s="861"/>
      <c r="S242" s="136" t="str">
        <f>IF(S241="","",VLOOKUP(S241,'シフト記号表（勤務時間帯）'!$C$6:$K$35,9,FALSE))</f>
        <v/>
      </c>
      <c r="T242" s="137" t="str">
        <f>IF(T241="","",VLOOKUP(T241,'シフト記号表（勤務時間帯）'!$C$6:$K$35,9,FALSE))</f>
        <v/>
      </c>
      <c r="U242" s="137" t="str">
        <f>IF(U241="","",VLOOKUP(U241,'シフト記号表（勤務時間帯）'!$C$6:$K$35,9,FALSE))</f>
        <v/>
      </c>
      <c r="V242" s="137" t="str">
        <f>IF(V241="","",VLOOKUP(V241,'シフト記号表（勤務時間帯）'!$C$6:$K$35,9,FALSE))</f>
        <v/>
      </c>
      <c r="W242" s="137" t="str">
        <f>IF(W241="","",VLOOKUP(W241,'シフト記号表（勤務時間帯）'!$C$6:$K$35,9,FALSE))</f>
        <v/>
      </c>
      <c r="X242" s="137" t="str">
        <f>IF(X241="","",VLOOKUP(X241,'シフト記号表（勤務時間帯）'!$C$6:$K$35,9,FALSE))</f>
        <v/>
      </c>
      <c r="Y242" s="138" t="str">
        <f>IF(Y241="","",VLOOKUP(Y241,'シフト記号表（勤務時間帯）'!$C$6:$K$35,9,FALSE))</f>
        <v/>
      </c>
      <c r="Z242" s="136" t="str">
        <f>IF(Z241="","",VLOOKUP(Z241,'シフト記号表（勤務時間帯）'!$C$6:$K$35,9,FALSE))</f>
        <v/>
      </c>
      <c r="AA242" s="137" t="str">
        <f>IF(AA241="","",VLOOKUP(AA241,'シフト記号表（勤務時間帯）'!$C$6:$K$35,9,FALSE))</f>
        <v/>
      </c>
      <c r="AB242" s="137" t="str">
        <f>IF(AB241="","",VLOOKUP(AB241,'シフト記号表（勤務時間帯）'!$C$6:$K$35,9,FALSE))</f>
        <v/>
      </c>
      <c r="AC242" s="137" t="str">
        <f>IF(AC241="","",VLOOKUP(AC241,'シフト記号表（勤務時間帯）'!$C$6:$K$35,9,FALSE))</f>
        <v/>
      </c>
      <c r="AD242" s="137" t="str">
        <f>IF(AD241="","",VLOOKUP(AD241,'シフト記号表（勤務時間帯）'!$C$6:$K$35,9,FALSE))</f>
        <v/>
      </c>
      <c r="AE242" s="137" t="str">
        <f>IF(AE241="","",VLOOKUP(AE241,'シフト記号表（勤務時間帯）'!$C$6:$K$35,9,FALSE))</f>
        <v/>
      </c>
      <c r="AF242" s="138" t="str">
        <f>IF(AF241="","",VLOOKUP(AF241,'シフト記号表（勤務時間帯）'!$C$6:$K$35,9,FALSE))</f>
        <v/>
      </c>
      <c r="AG242" s="136" t="str">
        <f>IF(AG241="","",VLOOKUP(AG241,'シフト記号表（勤務時間帯）'!$C$6:$K$35,9,FALSE))</f>
        <v/>
      </c>
      <c r="AH242" s="137" t="str">
        <f>IF(AH241="","",VLOOKUP(AH241,'シフト記号表（勤務時間帯）'!$C$6:$K$35,9,FALSE))</f>
        <v/>
      </c>
      <c r="AI242" s="137" t="str">
        <f>IF(AI241="","",VLOOKUP(AI241,'シフト記号表（勤務時間帯）'!$C$6:$K$35,9,FALSE))</f>
        <v/>
      </c>
      <c r="AJ242" s="137" t="str">
        <f>IF(AJ241="","",VLOOKUP(AJ241,'シフト記号表（勤務時間帯）'!$C$6:$K$35,9,FALSE))</f>
        <v/>
      </c>
      <c r="AK242" s="137" t="str">
        <f>IF(AK241="","",VLOOKUP(AK241,'シフト記号表（勤務時間帯）'!$C$6:$K$35,9,FALSE))</f>
        <v/>
      </c>
      <c r="AL242" s="137" t="str">
        <f>IF(AL241="","",VLOOKUP(AL241,'シフト記号表（勤務時間帯）'!$C$6:$K$35,9,FALSE))</f>
        <v/>
      </c>
      <c r="AM242" s="138" t="str">
        <f>IF(AM241="","",VLOOKUP(AM241,'シフト記号表（勤務時間帯）'!$C$6:$K$35,9,FALSE))</f>
        <v/>
      </c>
      <c r="AN242" s="136" t="str">
        <f>IF(AN241="","",VLOOKUP(AN241,'シフト記号表（勤務時間帯）'!$C$6:$K$35,9,FALSE))</f>
        <v/>
      </c>
      <c r="AO242" s="137" t="str">
        <f>IF(AO241="","",VLOOKUP(AO241,'シフト記号表（勤務時間帯）'!$C$6:$K$35,9,FALSE))</f>
        <v/>
      </c>
      <c r="AP242" s="137" t="str">
        <f>IF(AP241="","",VLOOKUP(AP241,'シフト記号表（勤務時間帯）'!$C$6:$K$35,9,FALSE))</f>
        <v/>
      </c>
      <c r="AQ242" s="137" t="str">
        <f>IF(AQ241="","",VLOOKUP(AQ241,'シフト記号表（勤務時間帯）'!$C$6:$K$35,9,FALSE))</f>
        <v/>
      </c>
      <c r="AR242" s="137" t="str">
        <f>IF(AR241="","",VLOOKUP(AR241,'シフト記号表（勤務時間帯）'!$C$6:$K$35,9,FALSE))</f>
        <v/>
      </c>
      <c r="AS242" s="137" t="str">
        <f>IF(AS241="","",VLOOKUP(AS241,'シフト記号表（勤務時間帯）'!$C$6:$K$35,9,FALSE))</f>
        <v/>
      </c>
      <c r="AT242" s="138" t="str">
        <f>IF(AT241="","",VLOOKUP(AT241,'シフト記号表（勤務時間帯）'!$C$6:$K$35,9,FALSE))</f>
        <v/>
      </c>
      <c r="AU242" s="136" t="str">
        <f>IF(AU241="","",VLOOKUP(AU241,'シフト記号表（勤務時間帯）'!$C$6:$K$35,9,FALSE))</f>
        <v/>
      </c>
      <c r="AV242" s="137" t="str">
        <f>IF(AV241="","",VLOOKUP(AV241,'シフト記号表（勤務時間帯）'!$C$6:$K$35,9,FALSE))</f>
        <v/>
      </c>
      <c r="AW242" s="137" t="str">
        <f>IF(AW241="","",VLOOKUP(AW241,'シフト記号表（勤務時間帯）'!$C$6:$K$35,9,FALSE))</f>
        <v/>
      </c>
      <c r="AX242" s="862">
        <f>IF($BB$3="４週",SUM(S242:AT242),IF($BB$3="暦月",SUM(S242:AW242),""))</f>
        <v>0</v>
      </c>
      <c r="AY242" s="863"/>
      <c r="AZ242" s="864">
        <f>IF($BB$3="４週",AX242/4,IF($BB$3="暦月",'地密通所（100名）'!AX242/('地密通所（100名）'!$BB$8/7),""))</f>
        <v>0</v>
      </c>
      <c r="BA242" s="865"/>
      <c r="BB242" s="855"/>
      <c r="BC242" s="830"/>
      <c r="BD242" s="830"/>
      <c r="BE242" s="830"/>
      <c r="BF242" s="831"/>
    </row>
    <row r="243" spans="2:58" ht="20.25" customHeight="1">
      <c r="B243" s="1036"/>
      <c r="C243" s="906"/>
      <c r="D243" s="907"/>
      <c r="E243" s="908"/>
      <c r="F243" s="214">
        <f>C241</f>
        <v>0</v>
      </c>
      <c r="G243" s="821"/>
      <c r="H243" s="825"/>
      <c r="I243" s="823"/>
      <c r="J243" s="823"/>
      <c r="K243" s="824"/>
      <c r="L243" s="832"/>
      <c r="M243" s="833"/>
      <c r="N243" s="833"/>
      <c r="O243" s="834"/>
      <c r="P243" s="895" t="s">
        <v>152</v>
      </c>
      <c r="Q243" s="896"/>
      <c r="R243" s="897"/>
      <c r="S243" s="140" t="str">
        <f>IF(S241="","",VLOOKUP(S241,'シフト記号表（勤務時間帯）'!$C$6:$U$35,19,FALSE))</f>
        <v/>
      </c>
      <c r="T243" s="141" t="str">
        <f>IF(T241="","",VLOOKUP(T241,'シフト記号表（勤務時間帯）'!$C$6:$U$35,19,FALSE))</f>
        <v/>
      </c>
      <c r="U243" s="141" t="str">
        <f>IF(U241="","",VLOOKUP(U241,'シフト記号表（勤務時間帯）'!$C$6:$U$35,19,FALSE))</f>
        <v/>
      </c>
      <c r="V243" s="141" t="str">
        <f>IF(V241="","",VLOOKUP(V241,'シフト記号表（勤務時間帯）'!$C$6:$U$35,19,FALSE))</f>
        <v/>
      </c>
      <c r="W243" s="141" t="str">
        <f>IF(W241="","",VLOOKUP(W241,'シフト記号表（勤務時間帯）'!$C$6:$U$35,19,FALSE))</f>
        <v/>
      </c>
      <c r="X243" s="141" t="str">
        <f>IF(X241="","",VLOOKUP(X241,'シフト記号表（勤務時間帯）'!$C$6:$U$35,19,FALSE))</f>
        <v/>
      </c>
      <c r="Y243" s="142" t="str">
        <f>IF(Y241="","",VLOOKUP(Y241,'シフト記号表（勤務時間帯）'!$C$6:$U$35,19,FALSE))</f>
        <v/>
      </c>
      <c r="Z243" s="140" t="str">
        <f>IF(Z241="","",VLOOKUP(Z241,'シフト記号表（勤務時間帯）'!$C$6:$U$35,19,FALSE))</f>
        <v/>
      </c>
      <c r="AA243" s="141" t="str">
        <f>IF(AA241="","",VLOOKUP(AA241,'シフト記号表（勤務時間帯）'!$C$6:$U$35,19,FALSE))</f>
        <v/>
      </c>
      <c r="AB243" s="141" t="str">
        <f>IF(AB241="","",VLOOKUP(AB241,'シフト記号表（勤務時間帯）'!$C$6:$U$35,19,FALSE))</f>
        <v/>
      </c>
      <c r="AC243" s="141" t="str">
        <f>IF(AC241="","",VLOOKUP(AC241,'シフト記号表（勤務時間帯）'!$C$6:$U$35,19,FALSE))</f>
        <v/>
      </c>
      <c r="AD243" s="141" t="str">
        <f>IF(AD241="","",VLOOKUP(AD241,'シフト記号表（勤務時間帯）'!$C$6:$U$35,19,FALSE))</f>
        <v/>
      </c>
      <c r="AE243" s="141" t="str">
        <f>IF(AE241="","",VLOOKUP(AE241,'シフト記号表（勤務時間帯）'!$C$6:$U$35,19,FALSE))</f>
        <v/>
      </c>
      <c r="AF243" s="142" t="str">
        <f>IF(AF241="","",VLOOKUP(AF241,'シフト記号表（勤務時間帯）'!$C$6:$U$35,19,FALSE))</f>
        <v/>
      </c>
      <c r="AG243" s="140" t="str">
        <f>IF(AG241="","",VLOOKUP(AG241,'シフト記号表（勤務時間帯）'!$C$6:$U$35,19,FALSE))</f>
        <v/>
      </c>
      <c r="AH243" s="141" t="str">
        <f>IF(AH241="","",VLOOKUP(AH241,'シフト記号表（勤務時間帯）'!$C$6:$U$35,19,FALSE))</f>
        <v/>
      </c>
      <c r="AI243" s="141" t="str">
        <f>IF(AI241="","",VLOOKUP(AI241,'シフト記号表（勤務時間帯）'!$C$6:$U$35,19,FALSE))</f>
        <v/>
      </c>
      <c r="AJ243" s="141" t="str">
        <f>IF(AJ241="","",VLOOKUP(AJ241,'シフト記号表（勤務時間帯）'!$C$6:$U$35,19,FALSE))</f>
        <v/>
      </c>
      <c r="AK243" s="141" t="str">
        <f>IF(AK241="","",VLOOKUP(AK241,'シフト記号表（勤務時間帯）'!$C$6:$U$35,19,FALSE))</f>
        <v/>
      </c>
      <c r="AL243" s="141" t="str">
        <f>IF(AL241="","",VLOOKUP(AL241,'シフト記号表（勤務時間帯）'!$C$6:$U$35,19,FALSE))</f>
        <v/>
      </c>
      <c r="AM243" s="142" t="str">
        <f>IF(AM241="","",VLOOKUP(AM241,'シフト記号表（勤務時間帯）'!$C$6:$U$35,19,FALSE))</f>
        <v/>
      </c>
      <c r="AN243" s="140" t="str">
        <f>IF(AN241="","",VLOOKUP(AN241,'シフト記号表（勤務時間帯）'!$C$6:$U$35,19,FALSE))</f>
        <v/>
      </c>
      <c r="AO243" s="141" t="str">
        <f>IF(AO241="","",VLOOKUP(AO241,'シフト記号表（勤務時間帯）'!$C$6:$U$35,19,FALSE))</f>
        <v/>
      </c>
      <c r="AP243" s="141" t="str">
        <f>IF(AP241="","",VLOOKUP(AP241,'シフト記号表（勤務時間帯）'!$C$6:$U$35,19,FALSE))</f>
        <v/>
      </c>
      <c r="AQ243" s="141" t="str">
        <f>IF(AQ241="","",VLOOKUP(AQ241,'シフト記号表（勤務時間帯）'!$C$6:$U$35,19,FALSE))</f>
        <v/>
      </c>
      <c r="AR243" s="141" t="str">
        <f>IF(AR241="","",VLOOKUP(AR241,'シフト記号表（勤務時間帯）'!$C$6:$U$35,19,FALSE))</f>
        <v/>
      </c>
      <c r="AS243" s="141" t="str">
        <f>IF(AS241="","",VLOOKUP(AS241,'シフト記号表（勤務時間帯）'!$C$6:$U$35,19,FALSE))</f>
        <v/>
      </c>
      <c r="AT243" s="142" t="str">
        <f>IF(AT241="","",VLOOKUP(AT241,'シフト記号表（勤務時間帯）'!$C$6:$U$35,19,FALSE))</f>
        <v/>
      </c>
      <c r="AU243" s="140" t="str">
        <f>IF(AU241="","",VLOOKUP(AU241,'シフト記号表（勤務時間帯）'!$C$6:$U$35,19,FALSE))</f>
        <v/>
      </c>
      <c r="AV243" s="141" t="str">
        <f>IF(AV241="","",VLOOKUP(AV241,'シフト記号表（勤務時間帯）'!$C$6:$U$35,19,FALSE))</f>
        <v/>
      </c>
      <c r="AW243" s="141" t="str">
        <f>IF(AW241="","",VLOOKUP(AW241,'シフト記号表（勤務時間帯）'!$C$6:$U$35,19,FALSE))</f>
        <v/>
      </c>
      <c r="AX243" s="869">
        <f>IF($BB$3="４週",SUM(S243:AT243),IF($BB$3="暦月",SUM(S243:AW243),""))</f>
        <v>0</v>
      </c>
      <c r="AY243" s="870"/>
      <c r="AZ243" s="871">
        <f>IF($BB$3="４週",AX243/4,IF($BB$3="暦月",'地密通所（100名）'!AX243/('地密通所（100名）'!$BB$8/7),""))</f>
        <v>0</v>
      </c>
      <c r="BA243" s="872"/>
      <c r="BB243" s="914"/>
      <c r="BC243" s="833"/>
      <c r="BD243" s="833"/>
      <c r="BE243" s="833"/>
      <c r="BF243" s="834"/>
    </row>
    <row r="244" spans="2:58" ht="20.25" customHeight="1">
      <c r="B244" s="1036">
        <f>B241+1</f>
        <v>75</v>
      </c>
      <c r="C244" s="900"/>
      <c r="D244" s="901"/>
      <c r="E244" s="902"/>
      <c r="F244" s="143"/>
      <c r="G244" s="819"/>
      <c r="H244" s="822"/>
      <c r="I244" s="823"/>
      <c r="J244" s="823"/>
      <c r="K244" s="824"/>
      <c r="L244" s="826"/>
      <c r="M244" s="827"/>
      <c r="N244" s="827"/>
      <c r="O244" s="828"/>
      <c r="P244" s="835" t="s">
        <v>148</v>
      </c>
      <c r="Q244" s="836"/>
      <c r="R244" s="837"/>
      <c r="S244" s="211"/>
      <c r="T244" s="212"/>
      <c r="U244" s="212"/>
      <c r="V244" s="212"/>
      <c r="W244" s="212"/>
      <c r="X244" s="212"/>
      <c r="Y244" s="213"/>
      <c r="Z244" s="211"/>
      <c r="AA244" s="212"/>
      <c r="AB244" s="212"/>
      <c r="AC244" s="212"/>
      <c r="AD244" s="212"/>
      <c r="AE244" s="212"/>
      <c r="AF244" s="213"/>
      <c r="AG244" s="211"/>
      <c r="AH244" s="212"/>
      <c r="AI244" s="212"/>
      <c r="AJ244" s="212"/>
      <c r="AK244" s="212"/>
      <c r="AL244" s="212"/>
      <c r="AM244" s="213"/>
      <c r="AN244" s="211"/>
      <c r="AO244" s="212"/>
      <c r="AP244" s="212"/>
      <c r="AQ244" s="212"/>
      <c r="AR244" s="212"/>
      <c r="AS244" s="212"/>
      <c r="AT244" s="213"/>
      <c r="AU244" s="211"/>
      <c r="AV244" s="212"/>
      <c r="AW244" s="212"/>
      <c r="AX244" s="1039"/>
      <c r="AY244" s="1040"/>
      <c r="AZ244" s="1041"/>
      <c r="BA244" s="1042"/>
      <c r="BB244" s="854"/>
      <c r="BC244" s="827"/>
      <c r="BD244" s="827"/>
      <c r="BE244" s="827"/>
      <c r="BF244" s="828"/>
    </row>
    <row r="245" spans="2:58" ht="20.25" customHeight="1">
      <c r="B245" s="1036"/>
      <c r="C245" s="903"/>
      <c r="D245" s="904"/>
      <c r="E245" s="905"/>
      <c r="F245" s="135"/>
      <c r="G245" s="820"/>
      <c r="H245" s="825"/>
      <c r="I245" s="823"/>
      <c r="J245" s="823"/>
      <c r="K245" s="824"/>
      <c r="L245" s="829"/>
      <c r="M245" s="830"/>
      <c r="N245" s="830"/>
      <c r="O245" s="831"/>
      <c r="P245" s="859" t="s">
        <v>151</v>
      </c>
      <c r="Q245" s="860"/>
      <c r="R245" s="861"/>
      <c r="S245" s="136" t="str">
        <f>IF(S244="","",VLOOKUP(S244,'シフト記号表（勤務時間帯）'!$C$6:$K$35,9,FALSE))</f>
        <v/>
      </c>
      <c r="T245" s="137" t="str">
        <f>IF(T244="","",VLOOKUP(T244,'シフト記号表（勤務時間帯）'!$C$6:$K$35,9,FALSE))</f>
        <v/>
      </c>
      <c r="U245" s="137" t="str">
        <f>IF(U244="","",VLOOKUP(U244,'シフト記号表（勤務時間帯）'!$C$6:$K$35,9,FALSE))</f>
        <v/>
      </c>
      <c r="V245" s="137" t="str">
        <f>IF(V244="","",VLOOKUP(V244,'シフト記号表（勤務時間帯）'!$C$6:$K$35,9,FALSE))</f>
        <v/>
      </c>
      <c r="W245" s="137" t="str">
        <f>IF(W244="","",VLOOKUP(W244,'シフト記号表（勤務時間帯）'!$C$6:$K$35,9,FALSE))</f>
        <v/>
      </c>
      <c r="X245" s="137" t="str">
        <f>IF(X244="","",VLOOKUP(X244,'シフト記号表（勤務時間帯）'!$C$6:$K$35,9,FALSE))</f>
        <v/>
      </c>
      <c r="Y245" s="138" t="str">
        <f>IF(Y244="","",VLOOKUP(Y244,'シフト記号表（勤務時間帯）'!$C$6:$K$35,9,FALSE))</f>
        <v/>
      </c>
      <c r="Z245" s="136" t="str">
        <f>IF(Z244="","",VLOOKUP(Z244,'シフト記号表（勤務時間帯）'!$C$6:$K$35,9,FALSE))</f>
        <v/>
      </c>
      <c r="AA245" s="137" t="str">
        <f>IF(AA244="","",VLOOKUP(AA244,'シフト記号表（勤務時間帯）'!$C$6:$K$35,9,FALSE))</f>
        <v/>
      </c>
      <c r="AB245" s="137" t="str">
        <f>IF(AB244="","",VLOOKUP(AB244,'シフト記号表（勤務時間帯）'!$C$6:$K$35,9,FALSE))</f>
        <v/>
      </c>
      <c r="AC245" s="137" t="str">
        <f>IF(AC244="","",VLOOKUP(AC244,'シフト記号表（勤務時間帯）'!$C$6:$K$35,9,FALSE))</f>
        <v/>
      </c>
      <c r="AD245" s="137" t="str">
        <f>IF(AD244="","",VLOOKUP(AD244,'シフト記号表（勤務時間帯）'!$C$6:$K$35,9,FALSE))</f>
        <v/>
      </c>
      <c r="AE245" s="137" t="str">
        <f>IF(AE244="","",VLOOKUP(AE244,'シフト記号表（勤務時間帯）'!$C$6:$K$35,9,FALSE))</f>
        <v/>
      </c>
      <c r="AF245" s="138" t="str">
        <f>IF(AF244="","",VLOOKUP(AF244,'シフト記号表（勤務時間帯）'!$C$6:$K$35,9,FALSE))</f>
        <v/>
      </c>
      <c r="AG245" s="136" t="str">
        <f>IF(AG244="","",VLOOKUP(AG244,'シフト記号表（勤務時間帯）'!$C$6:$K$35,9,FALSE))</f>
        <v/>
      </c>
      <c r="AH245" s="137" t="str">
        <f>IF(AH244="","",VLOOKUP(AH244,'シフト記号表（勤務時間帯）'!$C$6:$K$35,9,FALSE))</f>
        <v/>
      </c>
      <c r="AI245" s="137" t="str">
        <f>IF(AI244="","",VLOOKUP(AI244,'シフト記号表（勤務時間帯）'!$C$6:$K$35,9,FALSE))</f>
        <v/>
      </c>
      <c r="AJ245" s="137" t="str">
        <f>IF(AJ244="","",VLOOKUP(AJ244,'シフト記号表（勤務時間帯）'!$C$6:$K$35,9,FALSE))</f>
        <v/>
      </c>
      <c r="AK245" s="137" t="str">
        <f>IF(AK244="","",VLOOKUP(AK244,'シフト記号表（勤務時間帯）'!$C$6:$K$35,9,FALSE))</f>
        <v/>
      </c>
      <c r="AL245" s="137" t="str">
        <f>IF(AL244="","",VLOOKUP(AL244,'シフト記号表（勤務時間帯）'!$C$6:$K$35,9,FALSE))</f>
        <v/>
      </c>
      <c r="AM245" s="138" t="str">
        <f>IF(AM244="","",VLOOKUP(AM244,'シフト記号表（勤務時間帯）'!$C$6:$K$35,9,FALSE))</f>
        <v/>
      </c>
      <c r="AN245" s="136" t="str">
        <f>IF(AN244="","",VLOOKUP(AN244,'シフト記号表（勤務時間帯）'!$C$6:$K$35,9,FALSE))</f>
        <v/>
      </c>
      <c r="AO245" s="137" t="str">
        <f>IF(AO244="","",VLOOKUP(AO244,'シフト記号表（勤務時間帯）'!$C$6:$K$35,9,FALSE))</f>
        <v/>
      </c>
      <c r="AP245" s="137" t="str">
        <f>IF(AP244="","",VLOOKUP(AP244,'シフト記号表（勤務時間帯）'!$C$6:$K$35,9,FALSE))</f>
        <v/>
      </c>
      <c r="AQ245" s="137" t="str">
        <f>IF(AQ244="","",VLOOKUP(AQ244,'シフト記号表（勤務時間帯）'!$C$6:$K$35,9,FALSE))</f>
        <v/>
      </c>
      <c r="AR245" s="137" t="str">
        <f>IF(AR244="","",VLOOKUP(AR244,'シフト記号表（勤務時間帯）'!$C$6:$K$35,9,FALSE))</f>
        <v/>
      </c>
      <c r="AS245" s="137" t="str">
        <f>IF(AS244="","",VLOOKUP(AS244,'シフト記号表（勤務時間帯）'!$C$6:$K$35,9,FALSE))</f>
        <v/>
      </c>
      <c r="AT245" s="138" t="str">
        <f>IF(AT244="","",VLOOKUP(AT244,'シフト記号表（勤務時間帯）'!$C$6:$K$35,9,FALSE))</f>
        <v/>
      </c>
      <c r="AU245" s="136" t="str">
        <f>IF(AU244="","",VLOOKUP(AU244,'シフト記号表（勤務時間帯）'!$C$6:$K$35,9,FALSE))</f>
        <v/>
      </c>
      <c r="AV245" s="137" t="str">
        <f>IF(AV244="","",VLOOKUP(AV244,'シフト記号表（勤務時間帯）'!$C$6:$K$35,9,FALSE))</f>
        <v/>
      </c>
      <c r="AW245" s="137" t="str">
        <f>IF(AW244="","",VLOOKUP(AW244,'シフト記号表（勤務時間帯）'!$C$6:$K$35,9,FALSE))</f>
        <v/>
      </c>
      <c r="AX245" s="862">
        <f>IF($BB$3="４週",SUM(S245:AT245),IF($BB$3="暦月",SUM(S245:AW245),""))</f>
        <v>0</v>
      </c>
      <c r="AY245" s="863"/>
      <c r="AZ245" s="864">
        <f>IF($BB$3="４週",AX245/4,IF($BB$3="暦月",'地密通所（100名）'!AX245/('地密通所（100名）'!$BB$8/7),""))</f>
        <v>0</v>
      </c>
      <c r="BA245" s="865"/>
      <c r="BB245" s="855"/>
      <c r="BC245" s="830"/>
      <c r="BD245" s="830"/>
      <c r="BE245" s="830"/>
      <c r="BF245" s="831"/>
    </row>
    <row r="246" spans="2:58" ht="20.25" customHeight="1">
      <c r="B246" s="1036"/>
      <c r="C246" s="906"/>
      <c r="D246" s="907"/>
      <c r="E246" s="908"/>
      <c r="F246" s="214">
        <f>C244</f>
        <v>0</v>
      </c>
      <c r="G246" s="821"/>
      <c r="H246" s="825"/>
      <c r="I246" s="823"/>
      <c r="J246" s="823"/>
      <c r="K246" s="824"/>
      <c r="L246" s="832"/>
      <c r="M246" s="833"/>
      <c r="N246" s="833"/>
      <c r="O246" s="834"/>
      <c r="P246" s="895" t="s">
        <v>152</v>
      </c>
      <c r="Q246" s="896"/>
      <c r="R246" s="897"/>
      <c r="S246" s="140" t="str">
        <f>IF(S244="","",VLOOKUP(S244,'シフト記号表（勤務時間帯）'!$C$6:$U$35,19,FALSE))</f>
        <v/>
      </c>
      <c r="T246" s="141" t="str">
        <f>IF(T244="","",VLOOKUP(T244,'シフト記号表（勤務時間帯）'!$C$6:$U$35,19,FALSE))</f>
        <v/>
      </c>
      <c r="U246" s="141" t="str">
        <f>IF(U244="","",VLOOKUP(U244,'シフト記号表（勤務時間帯）'!$C$6:$U$35,19,FALSE))</f>
        <v/>
      </c>
      <c r="V246" s="141" t="str">
        <f>IF(V244="","",VLOOKUP(V244,'シフト記号表（勤務時間帯）'!$C$6:$U$35,19,FALSE))</f>
        <v/>
      </c>
      <c r="W246" s="141" t="str">
        <f>IF(W244="","",VLOOKUP(W244,'シフト記号表（勤務時間帯）'!$C$6:$U$35,19,FALSE))</f>
        <v/>
      </c>
      <c r="X246" s="141" t="str">
        <f>IF(X244="","",VLOOKUP(X244,'シフト記号表（勤務時間帯）'!$C$6:$U$35,19,FALSE))</f>
        <v/>
      </c>
      <c r="Y246" s="142" t="str">
        <f>IF(Y244="","",VLOOKUP(Y244,'シフト記号表（勤務時間帯）'!$C$6:$U$35,19,FALSE))</f>
        <v/>
      </c>
      <c r="Z246" s="140" t="str">
        <f>IF(Z244="","",VLOOKUP(Z244,'シフト記号表（勤務時間帯）'!$C$6:$U$35,19,FALSE))</f>
        <v/>
      </c>
      <c r="AA246" s="141" t="str">
        <f>IF(AA244="","",VLOOKUP(AA244,'シフト記号表（勤務時間帯）'!$C$6:$U$35,19,FALSE))</f>
        <v/>
      </c>
      <c r="AB246" s="141" t="str">
        <f>IF(AB244="","",VLOOKUP(AB244,'シフト記号表（勤務時間帯）'!$C$6:$U$35,19,FALSE))</f>
        <v/>
      </c>
      <c r="AC246" s="141" t="str">
        <f>IF(AC244="","",VLOOKUP(AC244,'シフト記号表（勤務時間帯）'!$C$6:$U$35,19,FALSE))</f>
        <v/>
      </c>
      <c r="AD246" s="141" t="str">
        <f>IF(AD244="","",VLOOKUP(AD244,'シフト記号表（勤務時間帯）'!$C$6:$U$35,19,FALSE))</f>
        <v/>
      </c>
      <c r="AE246" s="141" t="str">
        <f>IF(AE244="","",VLOOKUP(AE244,'シフト記号表（勤務時間帯）'!$C$6:$U$35,19,FALSE))</f>
        <v/>
      </c>
      <c r="AF246" s="142" t="str">
        <f>IF(AF244="","",VLOOKUP(AF244,'シフト記号表（勤務時間帯）'!$C$6:$U$35,19,FALSE))</f>
        <v/>
      </c>
      <c r="AG246" s="140" t="str">
        <f>IF(AG244="","",VLOOKUP(AG244,'シフト記号表（勤務時間帯）'!$C$6:$U$35,19,FALSE))</f>
        <v/>
      </c>
      <c r="AH246" s="141" t="str">
        <f>IF(AH244="","",VLOOKUP(AH244,'シフト記号表（勤務時間帯）'!$C$6:$U$35,19,FALSE))</f>
        <v/>
      </c>
      <c r="AI246" s="141" t="str">
        <f>IF(AI244="","",VLOOKUP(AI244,'シフト記号表（勤務時間帯）'!$C$6:$U$35,19,FALSE))</f>
        <v/>
      </c>
      <c r="AJ246" s="141" t="str">
        <f>IF(AJ244="","",VLOOKUP(AJ244,'シフト記号表（勤務時間帯）'!$C$6:$U$35,19,FALSE))</f>
        <v/>
      </c>
      <c r="AK246" s="141" t="str">
        <f>IF(AK244="","",VLOOKUP(AK244,'シフト記号表（勤務時間帯）'!$C$6:$U$35,19,FALSE))</f>
        <v/>
      </c>
      <c r="AL246" s="141" t="str">
        <f>IF(AL244="","",VLOOKUP(AL244,'シフト記号表（勤務時間帯）'!$C$6:$U$35,19,FALSE))</f>
        <v/>
      </c>
      <c r="AM246" s="142" t="str">
        <f>IF(AM244="","",VLOOKUP(AM244,'シフト記号表（勤務時間帯）'!$C$6:$U$35,19,FALSE))</f>
        <v/>
      </c>
      <c r="AN246" s="140" t="str">
        <f>IF(AN244="","",VLOOKUP(AN244,'シフト記号表（勤務時間帯）'!$C$6:$U$35,19,FALSE))</f>
        <v/>
      </c>
      <c r="AO246" s="141" t="str">
        <f>IF(AO244="","",VLOOKUP(AO244,'シフト記号表（勤務時間帯）'!$C$6:$U$35,19,FALSE))</f>
        <v/>
      </c>
      <c r="AP246" s="141" t="str">
        <f>IF(AP244="","",VLOOKUP(AP244,'シフト記号表（勤務時間帯）'!$C$6:$U$35,19,FALSE))</f>
        <v/>
      </c>
      <c r="AQ246" s="141" t="str">
        <f>IF(AQ244="","",VLOOKUP(AQ244,'シフト記号表（勤務時間帯）'!$C$6:$U$35,19,FALSE))</f>
        <v/>
      </c>
      <c r="AR246" s="141" t="str">
        <f>IF(AR244="","",VLOOKUP(AR244,'シフト記号表（勤務時間帯）'!$C$6:$U$35,19,FALSE))</f>
        <v/>
      </c>
      <c r="AS246" s="141" t="str">
        <f>IF(AS244="","",VLOOKUP(AS244,'シフト記号表（勤務時間帯）'!$C$6:$U$35,19,FALSE))</f>
        <v/>
      </c>
      <c r="AT246" s="142" t="str">
        <f>IF(AT244="","",VLOOKUP(AT244,'シフト記号表（勤務時間帯）'!$C$6:$U$35,19,FALSE))</f>
        <v/>
      </c>
      <c r="AU246" s="140" t="str">
        <f>IF(AU244="","",VLOOKUP(AU244,'シフト記号表（勤務時間帯）'!$C$6:$U$35,19,FALSE))</f>
        <v/>
      </c>
      <c r="AV246" s="141" t="str">
        <f>IF(AV244="","",VLOOKUP(AV244,'シフト記号表（勤務時間帯）'!$C$6:$U$35,19,FALSE))</f>
        <v/>
      </c>
      <c r="AW246" s="141" t="str">
        <f>IF(AW244="","",VLOOKUP(AW244,'シフト記号表（勤務時間帯）'!$C$6:$U$35,19,FALSE))</f>
        <v/>
      </c>
      <c r="AX246" s="869">
        <f>IF($BB$3="４週",SUM(S246:AT246),IF($BB$3="暦月",SUM(S246:AW246),""))</f>
        <v>0</v>
      </c>
      <c r="AY246" s="870"/>
      <c r="AZ246" s="871">
        <f>IF($BB$3="４週",AX246/4,IF($BB$3="暦月",'地密通所（100名）'!AX246/('地密通所（100名）'!$BB$8/7),""))</f>
        <v>0</v>
      </c>
      <c r="BA246" s="872"/>
      <c r="BB246" s="914"/>
      <c r="BC246" s="833"/>
      <c r="BD246" s="833"/>
      <c r="BE246" s="833"/>
      <c r="BF246" s="834"/>
    </row>
    <row r="247" spans="2:58" ht="20.25" customHeight="1">
      <c r="B247" s="1036">
        <f>B244+1</f>
        <v>76</v>
      </c>
      <c r="C247" s="900"/>
      <c r="D247" s="901"/>
      <c r="E247" s="902"/>
      <c r="F247" s="143"/>
      <c r="G247" s="819"/>
      <c r="H247" s="822"/>
      <c r="I247" s="823"/>
      <c r="J247" s="823"/>
      <c r="K247" s="824"/>
      <c r="L247" s="826"/>
      <c r="M247" s="827"/>
      <c r="N247" s="827"/>
      <c r="O247" s="828"/>
      <c r="P247" s="835" t="s">
        <v>148</v>
      </c>
      <c r="Q247" s="836"/>
      <c r="R247" s="837"/>
      <c r="S247" s="211"/>
      <c r="T247" s="212"/>
      <c r="U247" s="212"/>
      <c r="V247" s="212"/>
      <c r="W247" s="212"/>
      <c r="X247" s="212"/>
      <c r="Y247" s="213"/>
      <c r="Z247" s="211"/>
      <c r="AA247" s="212"/>
      <c r="AB247" s="212"/>
      <c r="AC247" s="212"/>
      <c r="AD247" s="212"/>
      <c r="AE247" s="212"/>
      <c r="AF247" s="213"/>
      <c r="AG247" s="211"/>
      <c r="AH247" s="212"/>
      <c r="AI247" s="212"/>
      <c r="AJ247" s="212"/>
      <c r="AK247" s="212"/>
      <c r="AL247" s="212"/>
      <c r="AM247" s="213"/>
      <c r="AN247" s="211"/>
      <c r="AO247" s="212"/>
      <c r="AP247" s="212"/>
      <c r="AQ247" s="212"/>
      <c r="AR247" s="212"/>
      <c r="AS247" s="212"/>
      <c r="AT247" s="213"/>
      <c r="AU247" s="211"/>
      <c r="AV247" s="212"/>
      <c r="AW247" s="212"/>
      <c r="AX247" s="1039"/>
      <c r="AY247" s="1040"/>
      <c r="AZ247" s="1041"/>
      <c r="BA247" s="1042"/>
      <c r="BB247" s="854"/>
      <c r="BC247" s="827"/>
      <c r="BD247" s="827"/>
      <c r="BE247" s="827"/>
      <c r="BF247" s="828"/>
    </row>
    <row r="248" spans="2:58" ht="20.25" customHeight="1">
      <c r="B248" s="1036"/>
      <c r="C248" s="903"/>
      <c r="D248" s="904"/>
      <c r="E248" s="905"/>
      <c r="F248" s="135"/>
      <c r="G248" s="820"/>
      <c r="H248" s="825"/>
      <c r="I248" s="823"/>
      <c r="J248" s="823"/>
      <c r="K248" s="824"/>
      <c r="L248" s="829"/>
      <c r="M248" s="830"/>
      <c r="N248" s="830"/>
      <c r="O248" s="831"/>
      <c r="P248" s="859" t="s">
        <v>151</v>
      </c>
      <c r="Q248" s="860"/>
      <c r="R248" s="861"/>
      <c r="S248" s="136" t="str">
        <f>IF(S247="","",VLOOKUP(S247,'シフト記号表（勤務時間帯）'!$C$6:$K$35,9,FALSE))</f>
        <v/>
      </c>
      <c r="T248" s="137" t="str">
        <f>IF(T247="","",VLOOKUP(T247,'シフト記号表（勤務時間帯）'!$C$6:$K$35,9,FALSE))</f>
        <v/>
      </c>
      <c r="U248" s="137" t="str">
        <f>IF(U247="","",VLOOKUP(U247,'シフト記号表（勤務時間帯）'!$C$6:$K$35,9,FALSE))</f>
        <v/>
      </c>
      <c r="V248" s="137" t="str">
        <f>IF(V247="","",VLOOKUP(V247,'シフト記号表（勤務時間帯）'!$C$6:$K$35,9,FALSE))</f>
        <v/>
      </c>
      <c r="W248" s="137" t="str">
        <f>IF(W247="","",VLOOKUP(W247,'シフト記号表（勤務時間帯）'!$C$6:$K$35,9,FALSE))</f>
        <v/>
      </c>
      <c r="X248" s="137" t="str">
        <f>IF(X247="","",VLOOKUP(X247,'シフト記号表（勤務時間帯）'!$C$6:$K$35,9,FALSE))</f>
        <v/>
      </c>
      <c r="Y248" s="138" t="str">
        <f>IF(Y247="","",VLOOKUP(Y247,'シフト記号表（勤務時間帯）'!$C$6:$K$35,9,FALSE))</f>
        <v/>
      </c>
      <c r="Z248" s="136" t="str">
        <f>IF(Z247="","",VLOOKUP(Z247,'シフト記号表（勤務時間帯）'!$C$6:$K$35,9,FALSE))</f>
        <v/>
      </c>
      <c r="AA248" s="137" t="str">
        <f>IF(AA247="","",VLOOKUP(AA247,'シフト記号表（勤務時間帯）'!$C$6:$K$35,9,FALSE))</f>
        <v/>
      </c>
      <c r="AB248" s="137" t="str">
        <f>IF(AB247="","",VLOOKUP(AB247,'シフト記号表（勤務時間帯）'!$C$6:$K$35,9,FALSE))</f>
        <v/>
      </c>
      <c r="AC248" s="137" t="str">
        <f>IF(AC247="","",VLOOKUP(AC247,'シフト記号表（勤務時間帯）'!$C$6:$K$35,9,FALSE))</f>
        <v/>
      </c>
      <c r="AD248" s="137" t="str">
        <f>IF(AD247="","",VLOOKUP(AD247,'シフト記号表（勤務時間帯）'!$C$6:$K$35,9,FALSE))</f>
        <v/>
      </c>
      <c r="AE248" s="137" t="str">
        <f>IF(AE247="","",VLOOKUP(AE247,'シフト記号表（勤務時間帯）'!$C$6:$K$35,9,FALSE))</f>
        <v/>
      </c>
      <c r="AF248" s="138" t="str">
        <f>IF(AF247="","",VLOOKUP(AF247,'シフト記号表（勤務時間帯）'!$C$6:$K$35,9,FALSE))</f>
        <v/>
      </c>
      <c r="AG248" s="136" t="str">
        <f>IF(AG247="","",VLOOKUP(AG247,'シフト記号表（勤務時間帯）'!$C$6:$K$35,9,FALSE))</f>
        <v/>
      </c>
      <c r="AH248" s="137" t="str">
        <f>IF(AH247="","",VLOOKUP(AH247,'シフト記号表（勤務時間帯）'!$C$6:$K$35,9,FALSE))</f>
        <v/>
      </c>
      <c r="AI248" s="137" t="str">
        <f>IF(AI247="","",VLOOKUP(AI247,'シフト記号表（勤務時間帯）'!$C$6:$K$35,9,FALSE))</f>
        <v/>
      </c>
      <c r="AJ248" s="137" t="str">
        <f>IF(AJ247="","",VLOOKUP(AJ247,'シフト記号表（勤務時間帯）'!$C$6:$K$35,9,FALSE))</f>
        <v/>
      </c>
      <c r="AK248" s="137" t="str">
        <f>IF(AK247="","",VLOOKUP(AK247,'シフト記号表（勤務時間帯）'!$C$6:$K$35,9,FALSE))</f>
        <v/>
      </c>
      <c r="AL248" s="137" t="str">
        <f>IF(AL247="","",VLOOKUP(AL247,'シフト記号表（勤務時間帯）'!$C$6:$K$35,9,FALSE))</f>
        <v/>
      </c>
      <c r="AM248" s="138" t="str">
        <f>IF(AM247="","",VLOOKUP(AM247,'シフト記号表（勤務時間帯）'!$C$6:$K$35,9,FALSE))</f>
        <v/>
      </c>
      <c r="AN248" s="136" t="str">
        <f>IF(AN247="","",VLOOKUP(AN247,'シフト記号表（勤務時間帯）'!$C$6:$K$35,9,FALSE))</f>
        <v/>
      </c>
      <c r="AO248" s="137" t="str">
        <f>IF(AO247="","",VLOOKUP(AO247,'シフト記号表（勤務時間帯）'!$C$6:$K$35,9,FALSE))</f>
        <v/>
      </c>
      <c r="AP248" s="137" t="str">
        <f>IF(AP247="","",VLOOKUP(AP247,'シフト記号表（勤務時間帯）'!$C$6:$K$35,9,FALSE))</f>
        <v/>
      </c>
      <c r="AQ248" s="137" t="str">
        <f>IF(AQ247="","",VLOOKUP(AQ247,'シフト記号表（勤務時間帯）'!$C$6:$K$35,9,FALSE))</f>
        <v/>
      </c>
      <c r="AR248" s="137" t="str">
        <f>IF(AR247="","",VLOOKUP(AR247,'シフト記号表（勤務時間帯）'!$C$6:$K$35,9,FALSE))</f>
        <v/>
      </c>
      <c r="AS248" s="137" t="str">
        <f>IF(AS247="","",VLOOKUP(AS247,'シフト記号表（勤務時間帯）'!$C$6:$K$35,9,FALSE))</f>
        <v/>
      </c>
      <c r="AT248" s="138" t="str">
        <f>IF(AT247="","",VLOOKUP(AT247,'シフト記号表（勤務時間帯）'!$C$6:$K$35,9,FALSE))</f>
        <v/>
      </c>
      <c r="AU248" s="136" t="str">
        <f>IF(AU247="","",VLOOKUP(AU247,'シフト記号表（勤務時間帯）'!$C$6:$K$35,9,FALSE))</f>
        <v/>
      </c>
      <c r="AV248" s="137" t="str">
        <f>IF(AV247="","",VLOOKUP(AV247,'シフト記号表（勤務時間帯）'!$C$6:$K$35,9,FALSE))</f>
        <v/>
      </c>
      <c r="AW248" s="137" t="str">
        <f>IF(AW247="","",VLOOKUP(AW247,'シフト記号表（勤務時間帯）'!$C$6:$K$35,9,FALSE))</f>
        <v/>
      </c>
      <c r="AX248" s="862">
        <f>IF($BB$3="４週",SUM(S248:AT248),IF($BB$3="暦月",SUM(S248:AW248),""))</f>
        <v>0</v>
      </c>
      <c r="AY248" s="863"/>
      <c r="AZ248" s="864">
        <f>IF($BB$3="４週",AX248/4,IF($BB$3="暦月",'地密通所（100名）'!AX248/('地密通所（100名）'!$BB$8/7),""))</f>
        <v>0</v>
      </c>
      <c r="BA248" s="865"/>
      <c r="BB248" s="855"/>
      <c r="BC248" s="830"/>
      <c r="BD248" s="830"/>
      <c r="BE248" s="830"/>
      <c r="BF248" s="831"/>
    </row>
    <row r="249" spans="2:58" ht="20.25" customHeight="1">
      <c r="B249" s="1036"/>
      <c r="C249" s="906"/>
      <c r="D249" s="907"/>
      <c r="E249" s="908"/>
      <c r="F249" s="214">
        <f>C247</f>
        <v>0</v>
      </c>
      <c r="G249" s="821"/>
      <c r="H249" s="825"/>
      <c r="I249" s="823"/>
      <c r="J249" s="823"/>
      <c r="K249" s="824"/>
      <c r="L249" s="832"/>
      <c r="M249" s="833"/>
      <c r="N249" s="833"/>
      <c r="O249" s="834"/>
      <c r="P249" s="895" t="s">
        <v>152</v>
      </c>
      <c r="Q249" s="896"/>
      <c r="R249" s="897"/>
      <c r="S249" s="140" t="str">
        <f>IF(S247="","",VLOOKUP(S247,'シフト記号表（勤務時間帯）'!$C$6:$U$35,19,FALSE))</f>
        <v/>
      </c>
      <c r="T249" s="141" t="str">
        <f>IF(T247="","",VLOOKUP(T247,'シフト記号表（勤務時間帯）'!$C$6:$U$35,19,FALSE))</f>
        <v/>
      </c>
      <c r="U249" s="141" t="str">
        <f>IF(U247="","",VLOOKUP(U247,'シフト記号表（勤務時間帯）'!$C$6:$U$35,19,FALSE))</f>
        <v/>
      </c>
      <c r="V249" s="141" t="str">
        <f>IF(V247="","",VLOOKUP(V247,'シフト記号表（勤務時間帯）'!$C$6:$U$35,19,FALSE))</f>
        <v/>
      </c>
      <c r="W249" s="141" t="str">
        <f>IF(W247="","",VLOOKUP(W247,'シフト記号表（勤務時間帯）'!$C$6:$U$35,19,FALSE))</f>
        <v/>
      </c>
      <c r="X249" s="141" t="str">
        <f>IF(X247="","",VLOOKUP(X247,'シフト記号表（勤務時間帯）'!$C$6:$U$35,19,FALSE))</f>
        <v/>
      </c>
      <c r="Y249" s="142" t="str">
        <f>IF(Y247="","",VLOOKUP(Y247,'シフト記号表（勤務時間帯）'!$C$6:$U$35,19,FALSE))</f>
        <v/>
      </c>
      <c r="Z249" s="140" t="str">
        <f>IF(Z247="","",VLOOKUP(Z247,'シフト記号表（勤務時間帯）'!$C$6:$U$35,19,FALSE))</f>
        <v/>
      </c>
      <c r="AA249" s="141" t="str">
        <f>IF(AA247="","",VLOOKUP(AA247,'シフト記号表（勤務時間帯）'!$C$6:$U$35,19,FALSE))</f>
        <v/>
      </c>
      <c r="AB249" s="141" t="str">
        <f>IF(AB247="","",VLOOKUP(AB247,'シフト記号表（勤務時間帯）'!$C$6:$U$35,19,FALSE))</f>
        <v/>
      </c>
      <c r="AC249" s="141" t="str">
        <f>IF(AC247="","",VLOOKUP(AC247,'シフト記号表（勤務時間帯）'!$C$6:$U$35,19,FALSE))</f>
        <v/>
      </c>
      <c r="AD249" s="141" t="str">
        <f>IF(AD247="","",VLOOKUP(AD247,'シフト記号表（勤務時間帯）'!$C$6:$U$35,19,FALSE))</f>
        <v/>
      </c>
      <c r="AE249" s="141" t="str">
        <f>IF(AE247="","",VLOOKUP(AE247,'シフト記号表（勤務時間帯）'!$C$6:$U$35,19,FALSE))</f>
        <v/>
      </c>
      <c r="AF249" s="142" t="str">
        <f>IF(AF247="","",VLOOKUP(AF247,'シフト記号表（勤務時間帯）'!$C$6:$U$35,19,FALSE))</f>
        <v/>
      </c>
      <c r="AG249" s="140" t="str">
        <f>IF(AG247="","",VLOOKUP(AG247,'シフト記号表（勤務時間帯）'!$C$6:$U$35,19,FALSE))</f>
        <v/>
      </c>
      <c r="AH249" s="141" t="str">
        <f>IF(AH247="","",VLOOKUP(AH247,'シフト記号表（勤務時間帯）'!$C$6:$U$35,19,FALSE))</f>
        <v/>
      </c>
      <c r="AI249" s="141" t="str">
        <f>IF(AI247="","",VLOOKUP(AI247,'シフト記号表（勤務時間帯）'!$C$6:$U$35,19,FALSE))</f>
        <v/>
      </c>
      <c r="AJ249" s="141" t="str">
        <f>IF(AJ247="","",VLOOKUP(AJ247,'シフト記号表（勤務時間帯）'!$C$6:$U$35,19,FALSE))</f>
        <v/>
      </c>
      <c r="AK249" s="141" t="str">
        <f>IF(AK247="","",VLOOKUP(AK247,'シフト記号表（勤務時間帯）'!$C$6:$U$35,19,FALSE))</f>
        <v/>
      </c>
      <c r="AL249" s="141" t="str">
        <f>IF(AL247="","",VLOOKUP(AL247,'シフト記号表（勤務時間帯）'!$C$6:$U$35,19,FALSE))</f>
        <v/>
      </c>
      <c r="AM249" s="142" t="str">
        <f>IF(AM247="","",VLOOKUP(AM247,'シフト記号表（勤務時間帯）'!$C$6:$U$35,19,FALSE))</f>
        <v/>
      </c>
      <c r="AN249" s="140" t="str">
        <f>IF(AN247="","",VLOOKUP(AN247,'シフト記号表（勤務時間帯）'!$C$6:$U$35,19,FALSE))</f>
        <v/>
      </c>
      <c r="AO249" s="141" t="str">
        <f>IF(AO247="","",VLOOKUP(AO247,'シフト記号表（勤務時間帯）'!$C$6:$U$35,19,FALSE))</f>
        <v/>
      </c>
      <c r="AP249" s="141" t="str">
        <f>IF(AP247="","",VLOOKUP(AP247,'シフト記号表（勤務時間帯）'!$C$6:$U$35,19,FALSE))</f>
        <v/>
      </c>
      <c r="AQ249" s="141" t="str">
        <f>IF(AQ247="","",VLOOKUP(AQ247,'シフト記号表（勤務時間帯）'!$C$6:$U$35,19,FALSE))</f>
        <v/>
      </c>
      <c r="AR249" s="141" t="str">
        <f>IF(AR247="","",VLOOKUP(AR247,'シフト記号表（勤務時間帯）'!$C$6:$U$35,19,FALSE))</f>
        <v/>
      </c>
      <c r="AS249" s="141" t="str">
        <f>IF(AS247="","",VLOOKUP(AS247,'シフト記号表（勤務時間帯）'!$C$6:$U$35,19,FALSE))</f>
        <v/>
      </c>
      <c r="AT249" s="142" t="str">
        <f>IF(AT247="","",VLOOKUP(AT247,'シフト記号表（勤務時間帯）'!$C$6:$U$35,19,FALSE))</f>
        <v/>
      </c>
      <c r="AU249" s="140" t="str">
        <f>IF(AU247="","",VLOOKUP(AU247,'シフト記号表（勤務時間帯）'!$C$6:$U$35,19,FALSE))</f>
        <v/>
      </c>
      <c r="AV249" s="141" t="str">
        <f>IF(AV247="","",VLOOKUP(AV247,'シフト記号表（勤務時間帯）'!$C$6:$U$35,19,FALSE))</f>
        <v/>
      </c>
      <c r="AW249" s="141" t="str">
        <f>IF(AW247="","",VLOOKUP(AW247,'シフト記号表（勤務時間帯）'!$C$6:$U$35,19,FALSE))</f>
        <v/>
      </c>
      <c r="AX249" s="869">
        <f>IF($BB$3="４週",SUM(S249:AT249),IF($BB$3="暦月",SUM(S249:AW249),""))</f>
        <v>0</v>
      </c>
      <c r="AY249" s="870"/>
      <c r="AZ249" s="871">
        <f>IF($BB$3="４週",AX249/4,IF($BB$3="暦月",'地密通所（100名）'!AX249/('地密通所（100名）'!$BB$8/7),""))</f>
        <v>0</v>
      </c>
      <c r="BA249" s="872"/>
      <c r="BB249" s="914"/>
      <c r="BC249" s="833"/>
      <c r="BD249" s="833"/>
      <c r="BE249" s="833"/>
      <c r="BF249" s="834"/>
    </row>
    <row r="250" spans="2:58" ht="20.25" customHeight="1">
      <c r="B250" s="1036">
        <f>B247+1</f>
        <v>77</v>
      </c>
      <c r="C250" s="900"/>
      <c r="D250" s="901"/>
      <c r="E250" s="902"/>
      <c r="F250" s="143"/>
      <c r="G250" s="819"/>
      <c r="H250" s="822"/>
      <c r="I250" s="823"/>
      <c r="J250" s="823"/>
      <c r="K250" s="824"/>
      <c r="L250" s="826"/>
      <c r="M250" s="827"/>
      <c r="N250" s="827"/>
      <c r="O250" s="828"/>
      <c r="P250" s="835" t="s">
        <v>148</v>
      </c>
      <c r="Q250" s="836"/>
      <c r="R250" s="837"/>
      <c r="S250" s="211"/>
      <c r="T250" s="212"/>
      <c r="U250" s="212"/>
      <c r="V250" s="212"/>
      <c r="W250" s="212"/>
      <c r="X250" s="212"/>
      <c r="Y250" s="213"/>
      <c r="Z250" s="211"/>
      <c r="AA250" s="212"/>
      <c r="AB250" s="212"/>
      <c r="AC250" s="212"/>
      <c r="AD250" s="212"/>
      <c r="AE250" s="212"/>
      <c r="AF250" s="213"/>
      <c r="AG250" s="211"/>
      <c r="AH250" s="212"/>
      <c r="AI250" s="212"/>
      <c r="AJ250" s="212"/>
      <c r="AK250" s="212"/>
      <c r="AL250" s="212"/>
      <c r="AM250" s="213"/>
      <c r="AN250" s="211"/>
      <c r="AO250" s="212"/>
      <c r="AP250" s="212"/>
      <c r="AQ250" s="212"/>
      <c r="AR250" s="212"/>
      <c r="AS250" s="212"/>
      <c r="AT250" s="213"/>
      <c r="AU250" s="211"/>
      <c r="AV250" s="212"/>
      <c r="AW250" s="212"/>
      <c r="AX250" s="1039"/>
      <c r="AY250" s="1040"/>
      <c r="AZ250" s="1041"/>
      <c r="BA250" s="1042"/>
      <c r="BB250" s="854"/>
      <c r="BC250" s="827"/>
      <c r="BD250" s="827"/>
      <c r="BE250" s="827"/>
      <c r="BF250" s="828"/>
    </row>
    <row r="251" spans="2:58" ht="20.25" customHeight="1">
      <c r="B251" s="1036"/>
      <c r="C251" s="903"/>
      <c r="D251" s="904"/>
      <c r="E251" s="905"/>
      <c r="F251" s="135"/>
      <c r="G251" s="820"/>
      <c r="H251" s="825"/>
      <c r="I251" s="823"/>
      <c r="J251" s="823"/>
      <c r="K251" s="824"/>
      <c r="L251" s="829"/>
      <c r="M251" s="830"/>
      <c r="N251" s="830"/>
      <c r="O251" s="831"/>
      <c r="P251" s="859" t="s">
        <v>151</v>
      </c>
      <c r="Q251" s="860"/>
      <c r="R251" s="861"/>
      <c r="S251" s="136" t="str">
        <f>IF(S250="","",VLOOKUP(S250,'シフト記号表（勤務時間帯）'!$C$6:$K$35,9,FALSE))</f>
        <v/>
      </c>
      <c r="T251" s="137" t="str">
        <f>IF(T250="","",VLOOKUP(T250,'シフト記号表（勤務時間帯）'!$C$6:$K$35,9,FALSE))</f>
        <v/>
      </c>
      <c r="U251" s="137" t="str">
        <f>IF(U250="","",VLOOKUP(U250,'シフト記号表（勤務時間帯）'!$C$6:$K$35,9,FALSE))</f>
        <v/>
      </c>
      <c r="V251" s="137" t="str">
        <f>IF(V250="","",VLOOKUP(V250,'シフト記号表（勤務時間帯）'!$C$6:$K$35,9,FALSE))</f>
        <v/>
      </c>
      <c r="W251" s="137" t="str">
        <f>IF(W250="","",VLOOKUP(W250,'シフト記号表（勤務時間帯）'!$C$6:$K$35,9,FALSE))</f>
        <v/>
      </c>
      <c r="X251" s="137" t="str">
        <f>IF(X250="","",VLOOKUP(X250,'シフト記号表（勤務時間帯）'!$C$6:$K$35,9,FALSE))</f>
        <v/>
      </c>
      <c r="Y251" s="138" t="str">
        <f>IF(Y250="","",VLOOKUP(Y250,'シフト記号表（勤務時間帯）'!$C$6:$K$35,9,FALSE))</f>
        <v/>
      </c>
      <c r="Z251" s="136" t="str">
        <f>IF(Z250="","",VLOOKUP(Z250,'シフト記号表（勤務時間帯）'!$C$6:$K$35,9,FALSE))</f>
        <v/>
      </c>
      <c r="AA251" s="137" t="str">
        <f>IF(AA250="","",VLOOKUP(AA250,'シフト記号表（勤務時間帯）'!$C$6:$K$35,9,FALSE))</f>
        <v/>
      </c>
      <c r="AB251" s="137" t="str">
        <f>IF(AB250="","",VLOOKUP(AB250,'シフト記号表（勤務時間帯）'!$C$6:$K$35,9,FALSE))</f>
        <v/>
      </c>
      <c r="AC251" s="137" t="str">
        <f>IF(AC250="","",VLOOKUP(AC250,'シフト記号表（勤務時間帯）'!$C$6:$K$35,9,FALSE))</f>
        <v/>
      </c>
      <c r="AD251" s="137" t="str">
        <f>IF(AD250="","",VLOOKUP(AD250,'シフト記号表（勤務時間帯）'!$C$6:$K$35,9,FALSE))</f>
        <v/>
      </c>
      <c r="AE251" s="137" t="str">
        <f>IF(AE250="","",VLOOKUP(AE250,'シフト記号表（勤務時間帯）'!$C$6:$K$35,9,FALSE))</f>
        <v/>
      </c>
      <c r="AF251" s="138" t="str">
        <f>IF(AF250="","",VLOOKUP(AF250,'シフト記号表（勤務時間帯）'!$C$6:$K$35,9,FALSE))</f>
        <v/>
      </c>
      <c r="AG251" s="136" t="str">
        <f>IF(AG250="","",VLOOKUP(AG250,'シフト記号表（勤務時間帯）'!$C$6:$K$35,9,FALSE))</f>
        <v/>
      </c>
      <c r="AH251" s="137" t="str">
        <f>IF(AH250="","",VLOOKUP(AH250,'シフト記号表（勤務時間帯）'!$C$6:$K$35,9,FALSE))</f>
        <v/>
      </c>
      <c r="AI251" s="137" t="str">
        <f>IF(AI250="","",VLOOKUP(AI250,'シフト記号表（勤務時間帯）'!$C$6:$K$35,9,FALSE))</f>
        <v/>
      </c>
      <c r="AJ251" s="137" t="str">
        <f>IF(AJ250="","",VLOOKUP(AJ250,'シフト記号表（勤務時間帯）'!$C$6:$K$35,9,FALSE))</f>
        <v/>
      </c>
      <c r="AK251" s="137" t="str">
        <f>IF(AK250="","",VLOOKUP(AK250,'シフト記号表（勤務時間帯）'!$C$6:$K$35,9,FALSE))</f>
        <v/>
      </c>
      <c r="AL251" s="137" t="str">
        <f>IF(AL250="","",VLOOKUP(AL250,'シフト記号表（勤務時間帯）'!$C$6:$K$35,9,FALSE))</f>
        <v/>
      </c>
      <c r="AM251" s="138" t="str">
        <f>IF(AM250="","",VLOOKUP(AM250,'シフト記号表（勤務時間帯）'!$C$6:$K$35,9,FALSE))</f>
        <v/>
      </c>
      <c r="AN251" s="136" t="str">
        <f>IF(AN250="","",VLOOKUP(AN250,'シフト記号表（勤務時間帯）'!$C$6:$K$35,9,FALSE))</f>
        <v/>
      </c>
      <c r="AO251" s="137" t="str">
        <f>IF(AO250="","",VLOOKUP(AO250,'シフト記号表（勤務時間帯）'!$C$6:$K$35,9,FALSE))</f>
        <v/>
      </c>
      <c r="AP251" s="137" t="str">
        <f>IF(AP250="","",VLOOKUP(AP250,'シフト記号表（勤務時間帯）'!$C$6:$K$35,9,FALSE))</f>
        <v/>
      </c>
      <c r="AQ251" s="137" t="str">
        <f>IF(AQ250="","",VLOOKUP(AQ250,'シフト記号表（勤務時間帯）'!$C$6:$K$35,9,FALSE))</f>
        <v/>
      </c>
      <c r="AR251" s="137" t="str">
        <f>IF(AR250="","",VLOOKUP(AR250,'シフト記号表（勤務時間帯）'!$C$6:$K$35,9,FALSE))</f>
        <v/>
      </c>
      <c r="AS251" s="137" t="str">
        <f>IF(AS250="","",VLOOKUP(AS250,'シフト記号表（勤務時間帯）'!$C$6:$K$35,9,FALSE))</f>
        <v/>
      </c>
      <c r="AT251" s="138" t="str">
        <f>IF(AT250="","",VLOOKUP(AT250,'シフト記号表（勤務時間帯）'!$C$6:$K$35,9,FALSE))</f>
        <v/>
      </c>
      <c r="AU251" s="136" t="str">
        <f>IF(AU250="","",VLOOKUP(AU250,'シフト記号表（勤務時間帯）'!$C$6:$K$35,9,FALSE))</f>
        <v/>
      </c>
      <c r="AV251" s="137" t="str">
        <f>IF(AV250="","",VLOOKUP(AV250,'シフト記号表（勤務時間帯）'!$C$6:$K$35,9,FALSE))</f>
        <v/>
      </c>
      <c r="AW251" s="137" t="str">
        <f>IF(AW250="","",VLOOKUP(AW250,'シフト記号表（勤務時間帯）'!$C$6:$K$35,9,FALSE))</f>
        <v/>
      </c>
      <c r="AX251" s="862">
        <f>IF($BB$3="４週",SUM(S251:AT251),IF($BB$3="暦月",SUM(S251:AW251),""))</f>
        <v>0</v>
      </c>
      <c r="AY251" s="863"/>
      <c r="AZ251" s="864">
        <f>IF($BB$3="４週",AX251/4,IF($BB$3="暦月",'地密通所（100名）'!AX251/('地密通所（100名）'!$BB$8/7),""))</f>
        <v>0</v>
      </c>
      <c r="BA251" s="865"/>
      <c r="BB251" s="855"/>
      <c r="BC251" s="830"/>
      <c r="BD251" s="830"/>
      <c r="BE251" s="830"/>
      <c r="BF251" s="831"/>
    </row>
    <row r="252" spans="2:58" ht="20.25" customHeight="1">
      <c r="B252" s="1036"/>
      <c r="C252" s="906"/>
      <c r="D252" s="907"/>
      <c r="E252" s="908"/>
      <c r="F252" s="214">
        <f>C250</f>
        <v>0</v>
      </c>
      <c r="G252" s="821"/>
      <c r="H252" s="825"/>
      <c r="I252" s="823"/>
      <c r="J252" s="823"/>
      <c r="K252" s="824"/>
      <c r="L252" s="832"/>
      <c r="M252" s="833"/>
      <c r="N252" s="833"/>
      <c r="O252" s="834"/>
      <c r="P252" s="895" t="s">
        <v>152</v>
      </c>
      <c r="Q252" s="896"/>
      <c r="R252" s="897"/>
      <c r="S252" s="140" t="str">
        <f>IF(S250="","",VLOOKUP(S250,'シフト記号表（勤務時間帯）'!$C$6:$U$35,19,FALSE))</f>
        <v/>
      </c>
      <c r="T252" s="141" t="str">
        <f>IF(T250="","",VLOOKUP(T250,'シフト記号表（勤務時間帯）'!$C$6:$U$35,19,FALSE))</f>
        <v/>
      </c>
      <c r="U252" s="141" t="str">
        <f>IF(U250="","",VLOOKUP(U250,'シフト記号表（勤務時間帯）'!$C$6:$U$35,19,FALSE))</f>
        <v/>
      </c>
      <c r="V252" s="141" t="str">
        <f>IF(V250="","",VLOOKUP(V250,'シフト記号表（勤務時間帯）'!$C$6:$U$35,19,FALSE))</f>
        <v/>
      </c>
      <c r="W252" s="141" t="str">
        <f>IF(W250="","",VLOOKUP(W250,'シフト記号表（勤務時間帯）'!$C$6:$U$35,19,FALSE))</f>
        <v/>
      </c>
      <c r="X252" s="141" t="str">
        <f>IF(X250="","",VLOOKUP(X250,'シフト記号表（勤務時間帯）'!$C$6:$U$35,19,FALSE))</f>
        <v/>
      </c>
      <c r="Y252" s="142" t="str">
        <f>IF(Y250="","",VLOOKUP(Y250,'シフト記号表（勤務時間帯）'!$C$6:$U$35,19,FALSE))</f>
        <v/>
      </c>
      <c r="Z252" s="140" t="str">
        <f>IF(Z250="","",VLOOKUP(Z250,'シフト記号表（勤務時間帯）'!$C$6:$U$35,19,FALSE))</f>
        <v/>
      </c>
      <c r="AA252" s="141" t="str">
        <f>IF(AA250="","",VLOOKUP(AA250,'シフト記号表（勤務時間帯）'!$C$6:$U$35,19,FALSE))</f>
        <v/>
      </c>
      <c r="AB252" s="141" t="str">
        <f>IF(AB250="","",VLOOKUP(AB250,'シフト記号表（勤務時間帯）'!$C$6:$U$35,19,FALSE))</f>
        <v/>
      </c>
      <c r="AC252" s="141" t="str">
        <f>IF(AC250="","",VLOOKUP(AC250,'シフト記号表（勤務時間帯）'!$C$6:$U$35,19,FALSE))</f>
        <v/>
      </c>
      <c r="AD252" s="141" t="str">
        <f>IF(AD250="","",VLOOKUP(AD250,'シフト記号表（勤務時間帯）'!$C$6:$U$35,19,FALSE))</f>
        <v/>
      </c>
      <c r="AE252" s="141" t="str">
        <f>IF(AE250="","",VLOOKUP(AE250,'シフト記号表（勤務時間帯）'!$C$6:$U$35,19,FALSE))</f>
        <v/>
      </c>
      <c r="AF252" s="142" t="str">
        <f>IF(AF250="","",VLOOKUP(AF250,'シフト記号表（勤務時間帯）'!$C$6:$U$35,19,FALSE))</f>
        <v/>
      </c>
      <c r="AG252" s="140" t="str">
        <f>IF(AG250="","",VLOOKUP(AG250,'シフト記号表（勤務時間帯）'!$C$6:$U$35,19,FALSE))</f>
        <v/>
      </c>
      <c r="AH252" s="141" t="str">
        <f>IF(AH250="","",VLOOKUP(AH250,'シフト記号表（勤務時間帯）'!$C$6:$U$35,19,FALSE))</f>
        <v/>
      </c>
      <c r="AI252" s="141" t="str">
        <f>IF(AI250="","",VLOOKUP(AI250,'シフト記号表（勤務時間帯）'!$C$6:$U$35,19,FALSE))</f>
        <v/>
      </c>
      <c r="AJ252" s="141" t="str">
        <f>IF(AJ250="","",VLOOKUP(AJ250,'シフト記号表（勤務時間帯）'!$C$6:$U$35,19,FALSE))</f>
        <v/>
      </c>
      <c r="AK252" s="141" t="str">
        <f>IF(AK250="","",VLOOKUP(AK250,'シフト記号表（勤務時間帯）'!$C$6:$U$35,19,FALSE))</f>
        <v/>
      </c>
      <c r="AL252" s="141" t="str">
        <f>IF(AL250="","",VLOOKUP(AL250,'シフト記号表（勤務時間帯）'!$C$6:$U$35,19,FALSE))</f>
        <v/>
      </c>
      <c r="AM252" s="142" t="str">
        <f>IF(AM250="","",VLOOKUP(AM250,'シフト記号表（勤務時間帯）'!$C$6:$U$35,19,FALSE))</f>
        <v/>
      </c>
      <c r="AN252" s="140" t="str">
        <f>IF(AN250="","",VLOOKUP(AN250,'シフト記号表（勤務時間帯）'!$C$6:$U$35,19,FALSE))</f>
        <v/>
      </c>
      <c r="AO252" s="141" t="str">
        <f>IF(AO250="","",VLOOKUP(AO250,'シフト記号表（勤務時間帯）'!$C$6:$U$35,19,FALSE))</f>
        <v/>
      </c>
      <c r="AP252" s="141" t="str">
        <f>IF(AP250="","",VLOOKUP(AP250,'シフト記号表（勤務時間帯）'!$C$6:$U$35,19,FALSE))</f>
        <v/>
      </c>
      <c r="AQ252" s="141" t="str">
        <f>IF(AQ250="","",VLOOKUP(AQ250,'シフト記号表（勤務時間帯）'!$C$6:$U$35,19,FALSE))</f>
        <v/>
      </c>
      <c r="AR252" s="141" t="str">
        <f>IF(AR250="","",VLOOKUP(AR250,'シフト記号表（勤務時間帯）'!$C$6:$U$35,19,FALSE))</f>
        <v/>
      </c>
      <c r="AS252" s="141" t="str">
        <f>IF(AS250="","",VLOOKUP(AS250,'シフト記号表（勤務時間帯）'!$C$6:$U$35,19,FALSE))</f>
        <v/>
      </c>
      <c r="AT252" s="142" t="str">
        <f>IF(AT250="","",VLOOKUP(AT250,'シフト記号表（勤務時間帯）'!$C$6:$U$35,19,FALSE))</f>
        <v/>
      </c>
      <c r="AU252" s="140" t="str">
        <f>IF(AU250="","",VLOOKUP(AU250,'シフト記号表（勤務時間帯）'!$C$6:$U$35,19,FALSE))</f>
        <v/>
      </c>
      <c r="AV252" s="141" t="str">
        <f>IF(AV250="","",VLOOKUP(AV250,'シフト記号表（勤務時間帯）'!$C$6:$U$35,19,FALSE))</f>
        <v/>
      </c>
      <c r="AW252" s="141" t="str">
        <f>IF(AW250="","",VLOOKUP(AW250,'シフト記号表（勤務時間帯）'!$C$6:$U$35,19,FALSE))</f>
        <v/>
      </c>
      <c r="AX252" s="869">
        <f>IF($BB$3="４週",SUM(S252:AT252),IF($BB$3="暦月",SUM(S252:AW252),""))</f>
        <v>0</v>
      </c>
      <c r="AY252" s="870"/>
      <c r="AZ252" s="871">
        <f>IF($BB$3="４週",AX252/4,IF($BB$3="暦月",'地密通所（100名）'!AX252/('地密通所（100名）'!$BB$8/7),""))</f>
        <v>0</v>
      </c>
      <c r="BA252" s="872"/>
      <c r="BB252" s="914"/>
      <c r="BC252" s="833"/>
      <c r="BD252" s="833"/>
      <c r="BE252" s="833"/>
      <c r="BF252" s="834"/>
    </row>
    <row r="253" spans="2:58" ht="20.25" customHeight="1">
      <c r="B253" s="1036">
        <f>B250+1</f>
        <v>78</v>
      </c>
      <c r="C253" s="900"/>
      <c r="D253" s="901"/>
      <c r="E253" s="902"/>
      <c r="F253" s="143"/>
      <c r="G253" s="819"/>
      <c r="H253" s="822"/>
      <c r="I253" s="823"/>
      <c r="J253" s="823"/>
      <c r="K253" s="824"/>
      <c r="L253" s="826"/>
      <c r="M253" s="827"/>
      <c r="N253" s="827"/>
      <c r="O253" s="828"/>
      <c r="P253" s="835" t="s">
        <v>148</v>
      </c>
      <c r="Q253" s="836"/>
      <c r="R253" s="837"/>
      <c r="S253" s="211"/>
      <c r="T253" s="212"/>
      <c r="U253" s="212"/>
      <c r="V253" s="212"/>
      <c r="W253" s="212"/>
      <c r="X253" s="212"/>
      <c r="Y253" s="213"/>
      <c r="Z253" s="211"/>
      <c r="AA253" s="212"/>
      <c r="AB253" s="212"/>
      <c r="AC253" s="212"/>
      <c r="AD253" s="212"/>
      <c r="AE253" s="212"/>
      <c r="AF253" s="213"/>
      <c r="AG253" s="211"/>
      <c r="AH253" s="212"/>
      <c r="AI253" s="212"/>
      <c r="AJ253" s="212"/>
      <c r="AK253" s="212"/>
      <c r="AL253" s="212"/>
      <c r="AM253" s="213"/>
      <c r="AN253" s="211"/>
      <c r="AO253" s="212"/>
      <c r="AP253" s="212"/>
      <c r="AQ253" s="212"/>
      <c r="AR253" s="212"/>
      <c r="AS253" s="212"/>
      <c r="AT253" s="213"/>
      <c r="AU253" s="211"/>
      <c r="AV253" s="212"/>
      <c r="AW253" s="212"/>
      <c r="AX253" s="1039"/>
      <c r="AY253" s="1040"/>
      <c r="AZ253" s="1041"/>
      <c r="BA253" s="1042"/>
      <c r="BB253" s="854"/>
      <c r="BC253" s="827"/>
      <c r="BD253" s="827"/>
      <c r="BE253" s="827"/>
      <c r="BF253" s="828"/>
    </row>
    <row r="254" spans="2:58" ht="20.25" customHeight="1">
      <c r="B254" s="1036"/>
      <c r="C254" s="903"/>
      <c r="D254" s="904"/>
      <c r="E254" s="905"/>
      <c r="F254" s="135"/>
      <c r="G254" s="820"/>
      <c r="H254" s="825"/>
      <c r="I254" s="823"/>
      <c r="J254" s="823"/>
      <c r="K254" s="824"/>
      <c r="L254" s="829"/>
      <c r="M254" s="830"/>
      <c r="N254" s="830"/>
      <c r="O254" s="831"/>
      <c r="P254" s="859" t="s">
        <v>151</v>
      </c>
      <c r="Q254" s="860"/>
      <c r="R254" s="861"/>
      <c r="S254" s="136" t="str">
        <f>IF(S253="","",VLOOKUP(S253,'シフト記号表（勤務時間帯）'!$C$6:$K$35,9,FALSE))</f>
        <v/>
      </c>
      <c r="T254" s="137" t="str">
        <f>IF(T253="","",VLOOKUP(T253,'シフト記号表（勤務時間帯）'!$C$6:$K$35,9,FALSE))</f>
        <v/>
      </c>
      <c r="U254" s="137" t="str">
        <f>IF(U253="","",VLOOKUP(U253,'シフト記号表（勤務時間帯）'!$C$6:$K$35,9,FALSE))</f>
        <v/>
      </c>
      <c r="V254" s="137" t="str">
        <f>IF(V253="","",VLOOKUP(V253,'シフト記号表（勤務時間帯）'!$C$6:$K$35,9,FALSE))</f>
        <v/>
      </c>
      <c r="W254" s="137" t="str">
        <f>IF(W253="","",VLOOKUP(W253,'シフト記号表（勤務時間帯）'!$C$6:$K$35,9,FALSE))</f>
        <v/>
      </c>
      <c r="X254" s="137" t="str">
        <f>IF(X253="","",VLOOKUP(X253,'シフト記号表（勤務時間帯）'!$C$6:$K$35,9,FALSE))</f>
        <v/>
      </c>
      <c r="Y254" s="138" t="str">
        <f>IF(Y253="","",VLOOKUP(Y253,'シフト記号表（勤務時間帯）'!$C$6:$K$35,9,FALSE))</f>
        <v/>
      </c>
      <c r="Z254" s="136" t="str">
        <f>IF(Z253="","",VLOOKUP(Z253,'シフト記号表（勤務時間帯）'!$C$6:$K$35,9,FALSE))</f>
        <v/>
      </c>
      <c r="AA254" s="137" t="str">
        <f>IF(AA253="","",VLOOKUP(AA253,'シフト記号表（勤務時間帯）'!$C$6:$K$35,9,FALSE))</f>
        <v/>
      </c>
      <c r="AB254" s="137" t="str">
        <f>IF(AB253="","",VLOOKUP(AB253,'シフト記号表（勤務時間帯）'!$C$6:$K$35,9,FALSE))</f>
        <v/>
      </c>
      <c r="AC254" s="137" t="str">
        <f>IF(AC253="","",VLOOKUP(AC253,'シフト記号表（勤務時間帯）'!$C$6:$K$35,9,FALSE))</f>
        <v/>
      </c>
      <c r="AD254" s="137" t="str">
        <f>IF(AD253="","",VLOOKUP(AD253,'シフト記号表（勤務時間帯）'!$C$6:$K$35,9,FALSE))</f>
        <v/>
      </c>
      <c r="AE254" s="137" t="str">
        <f>IF(AE253="","",VLOOKUP(AE253,'シフト記号表（勤務時間帯）'!$C$6:$K$35,9,FALSE))</f>
        <v/>
      </c>
      <c r="AF254" s="138" t="str">
        <f>IF(AF253="","",VLOOKUP(AF253,'シフト記号表（勤務時間帯）'!$C$6:$K$35,9,FALSE))</f>
        <v/>
      </c>
      <c r="AG254" s="136" t="str">
        <f>IF(AG253="","",VLOOKUP(AG253,'シフト記号表（勤務時間帯）'!$C$6:$K$35,9,FALSE))</f>
        <v/>
      </c>
      <c r="AH254" s="137" t="str">
        <f>IF(AH253="","",VLOOKUP(AH253,'シフト記号表（勤務時間帯）'!$C$6:$K$35,9,FALSE))</f>
        <v/>
      </c>
      <c r="AI254" s="137" t="str">
        <f>IF(AI253="","",VLOOKUP(AI253,'シフト記号表（勤務時間帯）'!$C$6:$K$35,9,FALSE))</f>
        <v/>
      </c>
      <c r="AJ254" s="137" t="str">
        <f>IF(AJ253="","",VLOOKUP(AJ253,'シフト記号表（勤務時間帯）'!$C$6:$K$35,9,FALSE))</f>
        <v/>
      </c>
      <c r="AK254" s="137" t="str">
        <f>IF(AK253="","",VLOOKUP(AK253,'シフト記号表（勤務時間帯）'!$C$6:$K$35,9,FALSE))</f>
        <v/>
      </c>
      <c r="AL254" s="137" t="str">
        <f>IF(AL253="","",VLOOKUP(AL253,'シフト記号表（勤務時間帯）'!$C$6:$K$35,9,FALSE))</f>
        <v/>
      </c>
      <c r="AM254" s="138" t="str">
        <f>IF(AM253="","",VLOOKUP(AM253,'シフト記号表（勤務時間帯）'!$C$6:$K$35,9,FALSE))</f>
        <v/>
      </c>
      <c r="AN254" s="136" t="str">
        <f>IF(AN253="","",VLOOKUP(AN253,'シフト記号表（勤務時間帯）'!$C$6:$K$35,9,FALSE))</f>
        <v/>
      </c>
      <c r="AO254" s="137" t="str">
        <f>IF(AO253="","",VLOOKUP(AO253,'シフト記号表（勤務時間帯）'!$C$6:$K$35,9,FALSE))</f>
        <v/>
      </c>
      <c r="AP254" s="137" t="str">
        <f>IF(AP253="","",VLOOKUP(AP253,'シフト記号表（勤務時間帯）'!$C$6:$K$35,9,FALSE))</f>
        <v/>
      </c>
      <c r="AQ254" s="137" t="str">
        <f>IF(AQ253="","",VLOOKUP(AQ253,'シフト記号表（勤務時間帯）'!$C$6:$K$35,9,FALSE))</f>
        <v/>
      </c>
      <c r="AR254" s="137" t="str">
        <f>IF(AR253="","",VLOOKUP(AR253,'シフト記号表（勤務時間帯）'!$C$6:$K$35,9,FALSE))</f>
        <v/>
      </c>
      <c r="AS254" s="137" t="str">
        <f>IF(AS253="","",VLOOKUP(AS253,'シフト記号表（勤務時間帯）'!$C$6:$K$35,9,FALSE))</f>
        <v/>
      </c>
      <c r="AT254" s="138" t="str">
        <f>IF(AT253="","",VLOOKUP(AT253,'シフト記号表（勤務時間帯）'!$C$6:$K$35,9,FALSE))</f>
        <v/>
      </c>
      <c r="AU254" s="136" t="str">
        <f>IF(AU253="","",VLOOKUP(AU253,'シフト記号表（勤務時間帯）'!$C$6:$K$35,9,FALSE))</f>
        <v/>
      </c>
      <c r="AV254" s="137" t="str">
        <f>IF(AV253="","",VLOOKUP(AV253,'シフト記号表（勤務時間帯）'!$C$6:$K$35,9,FALSE))</f>
        <v/>
      </c>
      <c r="AW254" s="137" t="str">
        <f>IF(AW253="","",VLOOKUP(AW253,'シフト記号表（勤務時間帯）'!$C$6:$K$35,9,FALSE))</f>
        <v/>
      </c>
      <c r="AX254" s="862">
        <f>IF($BB$3="４週",SUM(S254:AT254),IF($BB$3="暦月",SUM(S254:AW254),""))</f>
        <v>0</v>
      </c>
      <c r="AY254" s="863"/>
      <c r="AZ254" s="864">
        <f>IF($BB$3="４週",AX254/4,IF($BB$3="暦月",'地密通所（100名）'!AX254/('地密通所（100名）'!$BB$8/7),""))</f>
        <v>0</v>
      </c>
      <c r="BA254" s="865"/>
      <c r="BB254" s="855"/>
      <c r="BC254" s="830"/>
      <c r="BD254" s="830"/>
      <c r="BE254" s="830"/>
      <c r="BF254" s="831"/>
    </row>
    <row r="255" spans="2:58" ht="20.25" customHeight="1">
      <c r="B255" s="1036"/>
      <c r="C255" s="906"/>
      <c r="D255" s="907"/>
      <c r="E255" s="908"/>
      <c r="F255" s="214">
        <f>C253</f>
        <v>0</v>
      </c>
      <c r="G255" s="821"/>
      <c r="H255" s="825"/>
      <c r="I255" s="823"/>
      <c r="J255" s="823"/>
      <c r="K255" s="824"/>
      <c r="L255" s="832"/>
      <c r="M255" s="833"/>
      <c r="N255" s="833"/>
      <c r="O255" s="834"/>
      <c r="P255" s="895" t="s">
        <v>152</v>
      </c>
      <c r="Q255" s="896"/>
      <c r="R255" s="897"/>
      <c r="S255" s="140" t="str">
        <f>IF(S253="","",VLOOKUP(S253,'シフト記号表（勤務時間帯）'!$C$6:$U$35,19,FALSE))</f>
        <v/>
      </c>
      <c r="T255" s="141" t="str">
        <f>IF(T253="","",VLOOKUP(T253,'シフト記号表（勤務時間帯）'!$C$6:$U$35,19,FALSE))</f>
        <v/>
      </c>
      <c r="U255" s="141" t="str">
        <f>IF(U253="","",VLOOKUP(U253,'シフト記号表（勤務時間帯）'!$C$6:$U$35,19,FALSE))</f>
        <v/>
      </c>
      <c r="V255" s="141" t="str">
        <f>IF(V253="","",VLOOKUP(V253,'シフト記号表（勤務時間帯）'!$C$6:$U$35,19,FALSE))</f>
        <v/>
      </c>
      <c r="W255" s="141" t="str">
        <f>IF(W253="","",VLOOKUP(W253,'シフト記号表（勤務時間帯）'!$C$6:$U$35,19,FALSE))</f>
        <v/>
      </c>
      <c r="X255" s="141" t="str">
        <f>IF(X253="","",VLOOKUP(X253,'シフト記号表（勤務時間帯）'!$C$6:$U$35,19,FALSE))</f>
        <v/>
      </c>
      <c r="Y255" s="142" t="str">
        <f>IF(Y253="","",VLOOKUP(Y253,'シフト記号表（勤務時間帯）'!$C$6:$U$35,19,FALSE))</f>
        <v/>
      </c>
      <c r="Z255" s="140" t="str">
        <f>IF(Z253="","",VLOOKUP(Z253,'シフト記号表（勤務時間帯）'!$C$6:$U$35,19,FALSE))</f>
        <v/>
      </c>
      <c r="AA255" s="141" t="str">
        <f>IF(AA253="","",VLOOKUP(AA253,'シフト記号表（勤務時間帯）'!$C$6:$U$35,19,FALSE))</f>
        <v/>
      </c>
      <c r="AB255" s="141" t="str">
        <f>IF(AB253="","",VLOOKUP(AB253,'シフト記号表（勤務時間帯）'!$C$6:$U$35,19,FALSE))</f>
        <v/>
      </c>
      <c r="AC255" s="141" t="str">
        <f>IF(AC253="","",VLOOKUP(AC253,'シフト記号表（勤務時間帯）'!$C$6:$U$35,19,FALSE))</f>
        <v/>
      </c>
      <c r="AD255" s="141" t="str">
        <f>IF(AD253="","",VLOOKUP(AD253,'シフト記号表（勤務時間帯）'!$C$6:$U$35,19,FALSE))</f>
        <v/>
      </c>
      <c r="AE255" s="141" t="str">
        <f>IF(AE253="","",VLOOKUP(AE253,'シフト記号表（勤務時間帯）'!$C$6:$U$35,19,FALSE))</f>
        <v/>
      </c>
      <c r="AF255" s="142" t="str">
        <f>IF(AF253="","",VLOOKUP(AF253,'シフト記号表（勤務時間帯）'!$C$6:$U$35,19,FALSE))</f>
        <v/>
      </c>
      <c r="AG255" s="140" t="str">
        <f>IF(AG253="","",VLOOKUP(AG253,'シフト記号表（勤務時間帯）'!$C$6:$U$35,19,FALSE))</f>
        <v/>
      </c>
      <c r="AH255" s="141" t="str">
        <f>IF(AH253="","",VLOOKUP(AH253,'シフト記号表（勤務時間帯）'!$C$6:$U$35,19,FALSE))</f>
        <v/>
      </c>
      <c r="AI255" s="141" t="str">
        <f>IF(AI253="","",VLOOKUP(AI253,'シフト記号表（勤務時間帯）'!$C$6:$U$35,19,FALSE))</f>
        <v/>
      </c>
      <c r="AJ255" s="141" t="str">
        <f>IF(AJ253="","",VLOOKUP(AJ253,'シフト記号表（勤務時間帯）'!$C$6:$U$35,19,FALSE))</f>
        <v/>
      </c>
      <c r="AK255" s="141" t="str">
        <f>IF(AK253="","",VLOOKUP(AK253,'シフト記号表（勤務時間帯）'!$C$6:$U$35,19,FALSE))</f>
        <v/>
      </c>
      <c r="AL255" s="141" t="str">
        <f>IF(AL253="","",VLOOKUP(AL253,'シフト記号表（勤務時間帯）'!$C$6:$U$35,19,FALSE))</f>
        <v/>
      </c>
      <c r="AM255" s="142" t="str">
        <f>IF(AM253="","",VLOOKUP(AM253,'シフト記号表（勤務時間帯）'!$C$6:$U$35,19,FALSE))</f>
        <v/>
      </c>
      <c r="AN255" s="140" t="str">
        <f>IF(AN253="","",VLOOKUP(AN253,'シフト記号表（勤務時間帯）'!$C$6:$U$35,19,FALSE))</f>
        <v/>
      </c>
      <c r="AO255" s="141" t="str">
        <f>IF(AO253="","",VLOOKUP(AO253,'シフト記号表（勤務時間帯）'!$C$6:$U$35,19,FALSE))</f>
        <v/>
      </c>
      <c r="AP255" s="141" t="str">
        <f>IF(AP253="","",VLOOKUP(AP253,'シフト記号表（勤務時間帯）'!$C$6:$U$35,19,FALSE))</f>
        <v/>
      </c>
      <c r="AQ255" s="141" t="str">
        <f>IF(AQ253="","",VLOOKUP(AQ253,'シフト記号表（勤務時間帯）'!$C$6:$U$35,19,FALSE))</f>
        <v/>
      </c>
      <c r="AR255" s="141" t="str">
        <f>IF(AR253="","",VLOOKUP(AR253,'シフト記号表（勤務時間帯）'!$C$6:$U$35,19,FALSE))</f>
        <v/>
      </c>
      <c r="AS255" s="141" t="str">
        <f>IF(AS253="","",VLOOKUP(AS253,'シフト記号表（勤務時間帯）'!$C$6:$U$35,19,FALSE))</f>
        <v/>
      </c>
      <c r="AT255" s="142" t="str">
        <f>IF(AT253="","",VLOOKUP(AT253,'シフト記号表（勤務時間帯）'!$C$6:$U$35,19,FALSE))</f>
        <v/>
      </c>
      <c r="AU255" s="140" t="str">
        <f>IF(AU253="","",VLOOKUP(AU253,'シフト記号表（勤務時間帯）'!$C$6:$U$35,19,FALSE))</f>
        <v/>
      </c>
      <c r="AV255" s="141" t="str">
        <f>IF(AV253="","",VLOOKUP(AV253,'シフト記号表（勤務時間帯）'!$C$6:$U$35,19,FALSE))</f>
        <v/>
      </c>
      <c r="AW255" s="141" t="str">
        <f>IF(AW253="","",VLOOKUP(AW253,'シフト記号表（勤務時間帯）'!$C$6:$U$35,19,FALSE))</f>
        <v/>
      </c>
      <c r="AX255" s="869">
        <f>IF($BB$3="４週",SUM(S255:AT255),IF($BB$3="暦月",SUM(S255:AW255),""))</f>
        <v>0</v>
      </c>
      <c r="AY255" s="870"/>
      <c r="AZ255" s="871">
        <f>IF($BB$3="４週",AX255/4,IF($BB$3="暦月",'地密通所（100名）'!AX255/('地密通所（100名）'!$BB$8/7),""))</f>
        <v>0</v>
      </c>
      <c r="BA255" s="872"/>
      <c r="BB255" s="914"/>
      <c r="BC255" s="833"/>
      <c r="BD255" s="833"/>
      <c r="BE255" s="833"/>
      <c r="BF255" s="834"/>
    </row>
    <row r="256" spans="2:58" ht="20.25" customHeight="1">
      <c r="B256" s="1036">
        <f>B253+1</f>
        <v>79</v>
      </c>
      <c r="C256" s="900"/>
      <c r="D256" s="901"/>
      <c r="E256" s="902"/>
      <c r="F256" s="143"/>
      <c r="G256" s="819"/>
      <c r="H256" s="822"/>
      <c r="I256" s="823"/>
      <c r="J256" s="823"/>
      <c r="K256" s="824"/>
      <c r="L256" s="826"/>
      <c r="M256" s="827"/>
      <c r="N256" s="827"/>
      <c r="O256" s="828"/>
      <c r="P256" s="835" t="s">
        <v>148</v>
      </c>
      <c r="Q256" s="836"/>
      <c r="R256" s="837"/>
      <c r="S256" s="211"/>
      <c r="T256" s="212"/>
      <c r="U256" s="212"/>
      <c r="V256" s="212"/>
      <c r="W256" s="212"/>
      <c r="X256" s="212"/>
      <c r="Y256" s="213"/>
      <c r="Z256" s="211"/>
      <c r="AA256" s="212"/>
      <c r="AB256" s="212"/>
      <c r="AC256" s="212"/>
      <c r="AD256" s="212"/>
      <c r="AE256" s="212"/>
      <c r="AF256" s="213"/>
      <c r="AG256" s="211"/>
      <c r="AH256" s="212"/>
      <c r="AI256" s="212"/>
      <c r="AJ256" s="212"/>
      <c r="AK256" s="212"/>
      <c r="AL256" s="212"/>
      <c r="AM256" s="213"/>
      <c r="AN256" s="211"/>
      <c r="AO256" s="212"/>
      <c r="AP256" s="212"/>
      <c r="AQ256" s="212"/>
      <c r="AR256" s="212"/>
      <c r="AS256" s="212"/>
      <c r="AT256" s="213"/>
      <c r="AU256" s="211"/>
      <c r="AV256" s="212"/>
      <c r="AW256" s="212"/>
      <c r="AX256" s="1039"/>
      <c r="AY256" s="1040"/>
      <c r="AZ256" s="1041"/>
      <c r="BA256" s="1042"/>
      <c r="BB256" s="854"/>
      <c r="BC256" s="827"/>
      <c r="BD256" s="827"/>
      <c r="BE256" s="827"/>
      <c r="BF256" s="828"/>
    </row>
    <row r="257" spans="2:58" ht="20.25" customHeight="1">
      <c r="B257" s="1036"/>
      <c r="C257" s="903"/>
      <c r="D257" s="904"/>
      <c r="E257" s="905"/>
      <c r="F257" s="135"/>
      <c r="G257" s="820"/>
      <c r="H257" s="825"/>
      <c r="I257" s="823"/>
      <c r="J257" s="823"/>
      <c r="K257" s="824"/>
      <c r="L257" s="829"/>
      <c r="M257" s="830"/>
      <c r="N257" s="830"/>
      <c r="O257" s="831"/>
      <c r="P257" s="859" t="s">
        <v>151</v>
      </c>
      <c r="Q257" s="860"/>
      <c r="R257" s="861"/>
      <c r="S257" s="136" t="str">
        <f>IF(S256="","",VLOOKUP(S256,'シフト記号表（勤務時間帯）'!$C$6:$K$35,9,FALSE))</f>
        <v/>
      </c>
      <c r="T257" s="137" t="str">
        <f>IF(T256="","",VLOOKUP(T256,'シフト記号表（勤務時間帯）'!$C$6:$K$35,9,FALSE))</f>
        <v/>
      </c>
      <c r="U257" s="137" t="str">
        <f>IF(U256="","",VLOOKUP(U256,'シフト記号表（勤務時間帯）'!$C$6:$K$35,9,FALSE))</f>
        <v/>
      </c>
      <c r="V257" s="137" t="str">
        <f>IF(V256="","",VLOOKUP(V256,'シフト記号表（勤務時間帯）'!$C$6:$K$35,9,FALSE))</f>
        <v/>
      </c>
      <c r="W257" s="137" t="str">
        <f>IF(W256="","",VLOOKUP(W256,'シフト記号表（勤務時間帯）'!$C$6:$K$35,9,FALSE))</f>
        <v/>
      </c>
      <c r="X257" s="137" t="str">
        <f>IF(X256="","",VLOOKUP(X256,'シフト記号表（勤務時間帯）'!$C$6:$K$35,9,FALSE))</f>
        <v/>
      </c>
      <c r="Y257" s="138" t="str">
        <f>IF(Y256="","",VLOOKUP(Y256,'シフト記号表（勤務時間帯）'!$C$6:$K$35,9,FALSE))</f>
        <v/>
      </c>
      <c r="Z257" s="136" t="str">
        <f>IF(Z256="","",VLOOKUP(Z256,'シフト記号表（勤務時間帯）'!$C$6:$K$35,9,FALSE))</f>
        <v/>
      </c>
      <c r="AA257" s="137" t="str">
        <f>IF(AA256="","",VLOOKUP(AA256,'シフト記号表（勤務時間帯）'!$C$6:$K$35,9,FALSE))</f>
        <v/>
      </c>
      <c r="AB257" s="137" t="str">
        <f>IF(AB256="","",VLOOKUP(AB256,'シフト記号表（勤務時間帯）'!$C$6:$K$35,9,FALSE))</f>
        <v/>
      </c>
      <c r="AC257" s="137" t="str">
        <f>IF(AC256="","",VLOOKUP(AC256,'シフト記号表（勤務時間帯）'!$C$6:$K$35,9,FALSE))</f>
        <v/>
      </c>
      <c r="AD257" s="137" t="str">
        <f>IF(AD256="","",VLOOKUP(AD256,'シフト記号表（勤務時間帯）'!$C$6:$K$35,9,FALSE))</f>
        <v/>
      </c>
      <c r="AE257" s="137" t="str">
        <f>IF(AE256="","",VLOOKUP(AE256,'シフト記号表（勤務時間帯）'!$C$6:$K$35,9,FALSE))</f>
        <v/>
      </c>
      <c r="AF257" s="138" t="str">
        <f>IF(AF256="","",VLOOKUP(AF256,'シフト記号表（勤務時間帯）'!$C$6:$K$35,9,FALSE))</f>
        <v/>
      </c>
      <c r="AG257" s="136" t="str">
        <f>IF(AG256="","",VLOOKUP(AG256,'シフト記号表（勤務時間帯）'!$C$6:$K$35,9,FALSE))</f>
        <v/>
      </c>
      <c r="AH257" s="137" t="str">
        <f>IF(AH256="","",VLOOKUP(AH256,'シフト記号表（勤務時間帯）'!$C$6:$K$35,9,FALSE))</f>
        <v/>
      </c>
      <c r="AI257" s="137" t="str">
        <f>IF(AI256="","",VLOOKUP(AI256,'シフト記号表（勤務時間帯）'!$C$6:$K$35,9,FALSE))</f>
        <v/>
      </c>
      <c r="AJ257" s="137" t="str">
        <f>IF(AJ256="","",VLOOKUP(AJ256,'シフト記号表（勤務時間帯）'!$C$6:$K$35,9,FALSE))</f>
        <v/>
      </c>
      <c r="AK257" s="137" t="str">
        <f>IF(AK256="","",VLOOKUP(AK256,'シフト記号表（勤務時間帯）'!$C$6:$K$35,9,FALSE))</f>
        <v/>
      </c>
      <c r="AL257" s="137" t="str">
        <f>IF(AL256="","",VLOOKUP(AL256,'シフト記号表（勤務時間帯）'!$C$6:$K$35,9,FALSE))</f>
        <v/>
      </c>
      <c r="AM257" s="138" t="str">
        <f>IF(AM256="","",VLOOKUP(AM256,'シフト記号表（勤務時間帯）'!$C$6:$K$35,9,FALSE))</f>
        <v/>
      </c>
      <c r="AN257" s="136" t="str">
        <f>IF(AN256="","",VLOOKUP(AN256,'シフト記号表（勤務時間帯）'!$C$6:$K$35,9,FALSE))</f>
        <v/>
      </c>
      <c r="AO257" s="137" t="str">
        <f>IF(AO256="","",VLOOKUP(AO256,'シフト記号表（勤務時間帯）'!$C$6:$K$35,9,FALSE))</f>
        <v/>
      </c>
      <c r="AP257" s="137" t="str">
        <f>IF(AP256="","",VLOOKUP(AP256,'シフト記号表（勤務時間帯）'!$C$6:$K$35,9,FALSE))</f>
        <v/>
      </c>
      <c r="AQ257" s="137" t="str">
        <f>IF(AQ256="","",VLOOKUP(AQ256,'シフト記号表（勤務時間帯）'!$C$6:$K$35,9,FALSE))</f>
        <v/>
      </c>
      <c r="AR257" s="137" t="str">
        <f>IF(AR256="","",VLOOKUP(AR256,'シフト記号表（勤務時間帯）'!$C$6:$K$35,9,FALSE))</f>
        <v/>
      </c>
      <c r="AS257" s="137" t="str">
        <f>IF(AS256="","",VLOOKUP(AS256,'シフト記号表（勤務時間帯）'!$C$6:$K$35,9,FALSE))</f>
        <v/>
      </c>
      <c r="AT257" s="138" t="str">
        <f>IF(AT256="","",VLOOKUP(AT256,'シフト記号表（勤務時間帯）'!$C$6:$K$35,9,FALSE))</f>
        <v/>
      </c>
      <c r="AU257" s="136" t="str">
        <f>IF(AU256="","",VLOOKUP(AU256,'シフト記号表（勤務時間帯）'!$C$6:$K$35,9,FALSE))</f>
        <v/>
      </c>
      <c r="AV257" s="137" t="str">
        <f>IF(AV256="","",VLOOKUP(AV256,'シフト記号表（勤務時間帯）'!$C$6:$K$35,9,FALSE))</f>
        <v/>
      </c>
      <c r="AW257" s="137" t="str">
        <f>IF(AW256="","",VLOOKUP(AW256,'シフト記号表（勤務時間帯）'!$C$6:$K$35,9,FALSE))</f>
        <v/>
      </c>
      <c r="AX257" s="862">
        <f>IF($BB$3="４週",SUM(S257:AT257),IF($BB$3="暦月",SUM(S257:AW257),""))</f>
        <v>0</v>
      </c>
      <c r="AY257" s="863"/>
      <c r="AZ257" s="864">
        <f>IF($BB$3="４週",AX257/4,IF($BB$3="暦月",'地密通所（100名）'!AX257/('地密通所（100名）'!$BB$8/7),""))</f>
        <v>0</v>
      </c>
      <c r="BA257" s="865"/>
      <c r="BB257" s="855"/>
      <c r="BC257" s="830"/>
      <c r="BD257" s="830"/>
      <c r="BE257" s="830"/>
      <c r="BF257" s="831"/>
    </row>
    <row r="258" spans="2:58" ht="20.25" customHeight="1">
      <c r="B258" s="1036"/>
      <c r="C258" s="906"/>
      <c r="D258" s="907"/>
      <c r="E258" s="908"/>
      <c r="F258" s="214">
        <f>C256</f>
        <v>0</v>
      </c>
      <c r="G258" s="821"/>
      <c r="H258" s="825"/>
      <c r="I258" s="823"/>
      <c r="J258" s="823"/>
      <c r="K258" s="824"/>
      <c r="L258" s="832"/>
      <c r="M258" s="833"/>
      <c r="N258" s="833"/>
      <c r="O258" s="834"/>
      <c r="P258" s="895" t="s">
        <v>152</v>
      </c>
      <c r="Q258" s="896"/>
      <c r="R258" s="897"/>
      <c r="S258" s="140" t="str">
        <f>IF(S256="","",VLOOKUP(S256,'シフト記号表（勤務時間帯）'!$C$6:$U$35,19,FALSE))</f>
        <v/>
      </c>
      <c r="T258" s="141" t="str">
        <f>IF(T256="","",VLOOKUP(T256,'シフト記号表（勤務時間帯）'!$C$6:$U$35,19,FALSE))</f>
        <v/>
      </c>
      <c r="U258" s="141" t="str">
        <f>IF(U256="","",VLOOKUP(U256,'シフト記号表（勤務時間帯）'!$C$6:$U$35,19,FALSE))</f>
        <v/>
      </c>
      <c r="V258" s="141" t="str">
        <f>IF(V256="","",VLOOKUP(V256,'シフト記号表（勤務時間帯）'!$C$6:$U$35,19,FALSE))</f>
        <v/>
      </c>
      <c r="W258" s="141" t="str">
        <f>IF(W256="","",VLOOKUP(W256,'シフト記号表（勤務時間帯）'!$C$6:$U$35,19,FALSE))</f>
        <v/>
      </c>
      <c r="X258" s="141" t="str">
        <f>IF(X256="","",VLOOKUP(X256,'シフト記号表（勤務時間帯）'!$C$6:$U$35,19,FALSE))</f>
        <v/>
      </c>
      <c r="Y258" s="142" t="str">
        <f>IF(Y256="","",VLOOKUP(Y256,'シフト記号表（勤務時間帯）'!$C$6:$U$35,19,FALSE))</f>
        <v/>
      </c>
      <c r="Z258" s="140" t="str">
        <f>IF(Z256="","",VLOOKUP(Z256,'シフト記号表（勤務時間帯）'!$C$6:$U$35,19,FALSE))</f>
        <v/>
      </c>
      <c r="AA258" s="141" t="str">
        <f>IF(AA256="","",VLOOKUP(AA256,'シフト記号表（勤務時間帯）'!$C$6:$U$35,19,FALSE))</f>
        <v/>
      </c>
      <c r="AB258" s="141" t="str">
        <f>IF(AB256="","",VLOOKUP(AB256,'シフト記号表（勤務時間帯）'!$C$6:$U$35,19,FALSE))</f>
        <v/>
      </c>
      <c r="AC258" s="141" t="str">
        <f>IF(AC256="","",VLOOKUP(AC256,'シフト記号表（勤務時間帯）'!$C$6:$U$35,19,FALSE))</f>
        <v/>
      </c>
      <c r="AD258" s="141" t="str">
        <f>IF(AD256="","",VLOOKUP(AD256,'シフト記号表（勤務時間帯）'!$C$6:$U$35,19,FALSE))</f>
        <v/>
      </c>
      <c r="AE258" s="141" t="str">
        <f>IF(AE256="","",VLOOKUP(AE256,'シフト記号表（勤務時間帯）'!$C$6:$U$35,19,FALSE))</f>
        <v/>
      </c>
      <c r="AF258" s="142" t="str">
        <f>IF(AF256="","",VLOOKUP(AF256,'シフト記号表（勤務時間帯）'!$C$6:$U$35,19,FALSE))</f>
        <v/>
      </c>
      <c r="AG258" s="140" t="str">
        <f>IF(AG256="","",VLOOKUP(AG256,'シフト記号表（勤務時間帯）'!$C$6:$U$35,19,FALSE))</f>
        <v/>
      </c>
      <c r="AH258" s="141" t="str">
        <f>IF(AH256="","",VLOOKUP(AH256,'シフト記号表（勤務時間帯）'!$C$6:$U$35,19,FALSE))</f>
        <v/>
      </c>
      <c r="AI258" s="141" t="str">
        <f>IF(AI256="","",VLOOKUP(AI256,'シフト記号表（勤務時間帯）'!$C$6:$U$35,19,FALSE))</f>
        <v/>
      </c>
      <c r="AJ258" s="141" t="str">
        <f>IF(AJ256="","",VLOOKUP(AJ256,'シフト記号表（勤務時間帯）'!$C$6:$U$35,19,FALSE))</f>
        <v/>
      </c>
      <c r="AK258" s="141" t="str">
        <f>IF(AK256="","",VLOOKUP(AK256,'シフト記号表（勤務時間帯）'!$C$6:$U$35,19,FALSE))</f>
        <v/>
      </c>
      <c r="AL258" s="141" t="str">
        <f>IF(AL256="","",VLOOKUP(AL256,'シフト記号表（勤務時間帯）'!$C$6:$U$35,19,FALSE))</f>
        <v/>
      </c>
      <c r="AM258" s="142" t="str">
        <f>IF(AM256="","",VLOOKUP(AM256,'シフト記号表（勤務時間帯）'!$C$6:$U$35,19,FALSE))</f>
        <v/>
      </c>
      <c r="AN258" s="140" t="str">
        <f>IF(AN256="","",VLOOKUP(AN256,'シフト記号表（勤務時間帯）'!$C$6:$U$35,19,FALSE))</f>
        <v/>
      </c>
      <c r="AO258" s="141" t="str">
        <f>IF(AO256="","",VLOOKUP(AO256,'シフト記号表（勤務時間帯）'!$C$6:$U$35,19,FALSE))</f>
        <v/>
      </c>
      <c r="AP258" s="141" t="str">
        <f>IF(AP256="","",VLOOKUP(AP256,'シフト記号表（勤務時間帯）'!$C$6:$U$35,19,FALSE))</f>
        <v/>
      </c>
      <c r="AQ258" s="141" t="str">
        <f>IF(AQ256="","",VLOOKUP(AQ256,'シフト記号表（勤務時間帯）'!$C$6:$U$35,19,FALSE))</f>
        <v/>
      </c>
      <c r="AR258" s="141" t="str">
        <f>IF(AR256="","",VLOOKUP(AR256,'シフト記号表（勤務時間帯）'!$C$6:$U$35,19,FALSE))</f>
        <v/>
      </c>
      <c r="AS258" s="141" t="str">
        <f>IF(AS256="","",VLOOKUP(AS256,'シフト記号表（勤務時間帯）'!$C$6:$U$35,19,FALSE))</f>
        <v/>
      </c>
      <c r="AT258" s="142" t="str">
        <f>IF(AT256="","",VLOOKUP(AT256,'シフト記号表（勤務時間帯）'!$C$6:$U$35,19,FALSE))</f>
        <v/>
      </c>
      <c r="AU258" s="140" t="str">
        <f>IF(AU256="","",VLOOKUP(AU256,'シフト記号表（勤務時間帯）'!$C$6:$U$35,19,FALSE))</f>
        <v/>
      </c>
      <c r="AV258" s="141" t="str">
        <f>IF(AV256="","",VLOOKUP(AV256,'シフト記号表（勤務時間帯）'!$C$6:$U$35,19,FALSE))</f>
        <v/>
      </c>
      <c r="AW258" s="141" t="str">
        <f>IF(AW256="","",VLOOKUP(AW256,'シフト記号表（勤務時間帯）'!$C$6:$U$35,19,FALSE))</f>
        <v/>
      </c>
      <c r="AX258" s="869">
        <f>IF($BB$3="４週",SUM(S258:AT258),IF($BB$3="暦月",SUM(S258:AW258),""))</f>
        <v>0</v>
      </c>
      <c r="AY258" s="870"/>
      <c r="AZ258" s="871">
        <f>IF($BB$3="４週",AX258/4,IF($BB$3="暦月",'地密通所（100名）'!AX258/('地密通所（100名）'!$BB$8/7),""))</f>
        <v>0</v>
      </c>
      <c r="BA258" s="872"/>
      <c r="BB258" s="914"/>
      <c r="BC258" s="833"/>
      <c r="BD258" s="833"/>
      <c r="BE258" s="833"/>
      <c r="BF258" s="834"/>
    </row>
    <row r="259" spans="2:58" ht="20.25" customHeight="1">
      <c r="B259" s="1036">
        <f>B256+1</f>
        <v>80</v>
      </c>
      <c r="C259" s="900"/>
      <c r="D259" s="901"/>
      <c r="E259" s="902"/>
      <c r="F259" s="143"/>
      <c r="G259" s="819"/>
      <c r="H259" s="822"/>
      <c r="I259" s="823"/>
      <c r="J259" s="823"/>
      <c r="K259" s="824"/>
      <c r="L259" s="826"/>
      <c r="M259" s="827"/>
      <c r="N259" s="827"/>
      <c r="O259" s="828"/>
      <c r="P259" s="835" t="s">
        <v>148</v>
      </c>
      <c r="Q259" s="836"/>
      <c r="R259" s="837"/>
      <c r="S259" s="211"/>
      <c r="T259" s="212"/>
      <c r="U259" s="212"/>
      <c r="V259" s="212"/>
      <c r="W259" s="212"/>
      <c r="X259" s="212"/>
      <c r="Y259" s="213"/>
      <c r="Z259" s="211"/>
      <c r="AA259" s="212"/>
      <c r="AB259" s="212"/>
      <c r="AC259" s="212"/>
      <c r="AD259" s="212"/>
      <c r="AE259" s="212"/>
      <c r="AF259" s="213"/>
      <c r="AG259" s="211"/>
      <c r="AH259" s="212"/>
      <c r="AI259" s="212"/>
      <c r="AJ259" s="212"/>
      <c r="AK259" s="212"/>
      <c r="AL259" s="212"/>
      <c r="AM259" s="213"/>
      <c r="AN259" s="211"/>
      <c r="AO259" s="212"/>
      <c r="AP259" s="212"/>
      <c r="AQ259" s="212"/>
      <c r="AR259" s="212"/>
      <c r="AS259" s="212"/>
      <c r="AT259" s="213"/>
      <c r="AU259" s="211"/>
      <c r="AV259" s="212"/>
      <c r="AW259" s="212"/>
      <c r="AX259" s="1039"/>
      <c r="AY259" s="1040"/>
      <c r="AZ259" s="1041"/>
      <c r="BA259" s="1042"/>
      <c r="BB259" s="854"/>
      <c r="BC259" s="827"/>
      <c r="BD259" s="827"/>
      <c r="BE259" s="827"/>
      <c r="BF259" s="828"/>
    </row>
    <row r="260" spans="2:58" ht="20.25" customHeight="1">
      <c r="B260" s="1036"/>
      <c r="C260" s="903"/>
      <c r="D260" s="904"/>
      <c r="E260" s="905"/>
      <c r="F260" s="135"/>
      <c r="G260" s="820"/>
      <c r="H260" s="825"/>
      <c r="I260" s="823"/>
      <c r="J260" s="823"/>
      <c r="K260" s="824"/>
      <c r="L260" s="829"/>
      <c r="M260" s="830"/>
      <c r="N260" s="830"/>
      <c r="O260" s="831"/>
      <c r="P260" s="859" t="s">
        <v>151</v>
      </c>
      <c r="Q260" s="860"/>
      <c r="R260" s="861"/>
      <c r="S260" s="136" t="str">
        <f>IF(S259="","",VLOOKUP(S259,'シフト記号表（勤務時間帯）'!$C$6:$K$35,9,FALSE))</f>
        <v/>
      </c>
      <c r="T260" s="137" t="str">
        <f>IF(T259="","",VLOOKUP(T259,'シフト記号表（勤務時間帯）'!$C$6:$K$35,9,FALSE))</f>
        <v/>
      </c>
      <c r="U260" s="137" t="str">
        <f>IF(U259="","",VLOOKUP(U259,'シフト記号表（勤務時間帯）'!$C$6:$K$35,9,FALSE))</f>
        <v/>
      </c>
      <c r="V260" s="137" t="str">
        <f>IF(V259="","",VLOOKUP(V259,'シフト記号表（勤務時間帯）'!$C$6:$K$35,9,FALSE))</f>
        <v/>
      </c>
      <c r="W260" s="137" t="str">
        <f>IF(W259="","",VLOOKUP(W259,'シフト記号表（勤務時間帯）'!$C$6:$K$35,9,FALSE))</f>
        <v/>
      </c>
      <c r="X260" s="137" t="str">
        <f>IF(X259="","",VLOOKUP(X259,'シフト記号表（勤務時間帯）'!$C$6:$K$35,9,FALSE))</f>
        <v/>
      </c>
      <c r="Y260" s="138" t="str">
        <f>IF(Y259="","",VLOOKUP(Y259,'シフト記号表（勤務時間帯）'!$C$6:$K$35,9,FALSE))</f>
        <v/>
      </c>
      <c r="Z260" s="136" t="str">
        <f>IF(Z259="","",VLOOKUP(Z259,'シフト記号表（勤務時間帯）'!$C$6:$K$35,9,FALSE))</f>
        <v/>
      </c>
      <c r="AA260" s="137" t="str">
        <f>IF(AA259="","",VLOOKUP(AA259,'シフト記号表（勤務時間帯）'!$C$6:$K$35,9,FALSE))</f>
        <v/>
      </c>
      <c r="AB260" s="137" t="str">
        <f>IF(AB259="","",VLOOKUP(AB259,'シフト記号表（勤務時間帯）'!$C$6:$K$35,9,FALSE))</f>
        <v/>
      </c>
      <c r="AC260" s="137" t="str">
        <f>IF(AC259="","",VLOOKUP(AC259,'シフト記号表（勤務時間帯）'!$C$6:$K$35,9,FALSE))</f>
        <v/>
      </c>
      <c r="AD260" s="137" t="str">
        <f>IF(AD259="","",VLOOKUP(AD259,'シフト記号表（勤務時間帯）'!$C$6:$K$35,9,FALSE))</f>
        <v/>
      </c>
      <c r="AE260" s="137" t="str">
        <f>IF(AE259="","",VLOOKUP(AE259,'シフト記号表（勤務時間帯）'!$C$6:$K$35,9,FALSE))</f>
        <v/>
      </c>
      <c r="AF260" s="138" t="str">
        <f>IF(AF259="","",VLOOKUP(AF259,'シフト記号表（勤務時間帯）'!$C$6:$K$35,9,FALSE))</f>
        <v/>
      </c>
      <c r="AG260" s="136" t="str">
        <f>IF(AG259="","",VLOOKUP(AG259,'シフト記号表（勤務時間帯）'!$C$6:$K$35,9,FALSE))</f>
        <v/>
      </c>
      <c r="AH260" s="137" t="str">
        <f>IF(AH259="","",VLOOKUP(AH259,'シフト記号表（勤務時間帯）'!$C$6:$K$35,9,FALSE))</f>
        <v/>
      </c>
      <c r="AI260" s="137" t="str">
        <f>IF(AI259="","",VLOOKUP(AI259,'シフト記号表（勤務時間帯）'!$C$6:$K$35,9,FALSE))</f>
        <v/>
      </c>
      <c r="AJ260" s="137" t="str">
        <f>IF(AJ259="","",VLOOKUP(AJ259,'シフト記号表（勤務時間帯）'!$C$6:$K$35,9,FALSE))</f>
        <v/>
      </c>
      <c r="AK260" s="137" t="str">
        <f>IF(AK259="","",VLOOKUP(AK259,'シフト記号表（勤務時間帯）'!$C$6:$K$35,9,FALSE))</f>
        <v/>
      </c>
      <c r="AL260" s="137" t="str">
        <f>IF(AL259="","",VLOOKUP(AL259,'シフト記号表（勤務時間帯）'!$C$6:$K$35,9,FALSE))</f>
        <v/>
      </c>
      <c r="AM260" s="138" t="str">
        <f>IF(AM259="","",VLOOKUP(AM259,'シフト記号表（勤務時間帯）'!$C$6:$K$35,9,FALSE))</f>
        <v/>
      </c>
      <c r="AN260" s="136" t="str">
        <f>IF(AN259="","",VLOOKUP(AN259,'シフト記号表（勤務時間帯）'!$C$6:$K$35,9,FALSE))</f>
        <v/>
      </c>
      <c r="AO260" s="137" t="str">
        <f>IF(AO259="","",VLOOKUP(AO259,'シフト記号表（勤務時間帯）'!$C$6:$K$35,9,FALSE))</f>
        <v/>
      </c>
      <c r="AP260" s="137" t="str">
        <f>IF(AP259="","",VLOOKUP(AP259,'シフト記号表（勤務時間帯）'!$C$6:$K$35,9,FALSE))</f>
        <v/>
      </c>
      <c r="AQ260" s="137" t="str">
        <f>IF(AQ259="","",VLOOKUP(AQ259,'シフト記号表（勤務時間帯）'!$C$6:$K$35,9,FALSE))</f>
        <v/>
      </c>
      <c r="AR260" s="137" t="str">
        <f>IF(AR259="","",VLOOKUP(AR259,'シフト記号表（勤務時間帯）'!$C$6:$K$35,9,FALSE))</f>
        <v/>
      </c>
      <c r="AS260" s="137" t="str">
        <f>IF(AS259="","",VLOOKUP(AS259,'シフト記号表（勤務時間帯）'!$C$6:$K$35,9,FALSE))</f>
        <v/>
      </c>
      <c r="AT260" s="138" t="str">
        <f>IF(AT259="","",VLOOKUP(AT259,'シフト記号表（勤務時間帯）'!$C$6:$K$35,9,FALSE))</f>
        <v/>
      </c>
      <c r="AU260" s="136" t="str">
        <f>IF(AU259="","",VLOOKUP(AU259,'シフト記号表（勤務時間帯）'!$C$6:$K$35,9,FALSE))</f>
        <v/>
      </c>
      <c r="AV260" s="137" t="str">
        <f>IF(AV259="","",VLOOKUP(AV259,'シフト記号表（勤務時間帯）'!$C$6:$K$35,9,FALSE))</f>
        <v/>
      </c>
      <c r="AW260" s="137" t="str">
        <f>IF(AW259="","",VLOOKUP(AW259,'シフト記号表（勤務時間帯）'!$C$6:$K$35,9,FALSE))</f>
        <v/>
      </c>
      <c r="AX260" s="862">
        <f>IF($BB$3="４週",SUM(S260:AT260),IF($BB$3="暦月",SUM(S260:AW260),""))</f>
        <v>0</v>
      </c>
      <c r="AY260" s="863"/>
      <c r="AZ260" s="864">
        <f>IF($BB$3="４週",AX260/4,IF($BB$3="暦月",'地密通所（100名）'!AX260/('地密通所（100名）'!$BB$8/7),""))</f>
        <v>0</v>
      </c>
      <c r="BA260" s="865"/>
      <c r="BB260" s="855"/>
      <c r="BC260" s="830"/>
      <c r="BD260" s="830"/>
      <c r="BE260" s="830"/>
      <c r="BF260" s="831"/>
    </row>
    <row r="261" spans="2:58" ht="20.25" customHeight="1">
      <c r="B261" s="1036"/>
      <c r="C261" s="906"/>
      <c r="D261" s="907"/>
      <c r="E261" s="908"/>
      <c r="F261" s="214">
        <f>C259</f>
        <v>0</v>
      </c>
      <c r="G261" s="821"/>
      <c r="H261" s="825"/>
      <c r="I261" s="823"/>
      <c r="J261" s="823"/>
      <c r="K261" s="824"/>
      <c r="L261" s="832"/>
      <c r="M261" s="833"/>
      <c r="N261" s="833"/>
      <c r="O261" s="834"/>
      <c r="P261" s="895" t="s">
        <v>152</v>
      </c>
      <c r="Q261" s="896"/>
      <c r="R261" s="897"/>
      <c r="S261" s="140" t="str">
        <f>IF(S259="","",VLOOKUP(S259,'シフト記号表（勤務時間帯）'!$C$6:$U$35,19,FALSE))</f>
        <v/>
      </c>
      <c r="T261" s="141" t="str">
        <f>IF(T259="","",VLOOKUP(T259,'シフト記号表（勤務時間帯）'!$C$6:$U$35,19,FALSE))</f>
        <v/>
      </c>
      <c r="U261" s="141" t="str">
        <f>IF(U259="","",VLOOKUP(U259,'シフト記号表（勤務時間帯）'!$C$6:$U$35,19,FALSE))</f>
        <v/>
      </c>
      <c r="V261" s="141" t="str">
        <f>IF(V259="","",VLOOKUP(V259,'シフト記号表（勤務時間帯）'!$C$6:$U$35,19,FALSE))</f>
        <v/>
      </c>
      <c r="W261" s="141" t="str">
        <f>IF(W259="","",VLOOKUP(W259,'シフト記号表（勤務時間帯）'!$C$6:$U$35,19,FALSE))</f>
        <v/>
      </c>
      <c r="X261" s="141" t="str">
        <f>IF(X259="","",VLOOKUP(X259,'シフト記号表（勤務時間帯）'!$C$6:$U$35,19,FALSE))</f>
        <v/>
      </c>
      <c r="Y261" s="142" t="str">
        <f>IF(Y259="","",VLOOKUP(Y259,'シフト記号表（勤務時間帯）'!$C$6:$U$35,19,FALSE))</f>
        <v/>
      </c>
      <c r="Z261" s="140" t="str">
        <f>IF(Z259="","",VLOOKUP(Z259,'シフト記号表（勤務時間帯）'!$C$6:$U$35,19,FALSE))</f>
        <v/>
      </c>
      <c r="AA261" s="141" t="str">
        <f>IF(AA259="","",VLOOKUP(AA259,'シフト記号表（勤務時間帯）'!$C$6:$U$35,19,FALSE))</f>
        <v/>
      </c>
      <c r="AB261" s="141" t="str">
        <f>IF(AB259="","",VLOOKUP(AB259,'シフト記号表（勤務時間帯）'!$C$6:$U$35,19,FALSE))</f>
        <v/>
      </c>
      <c r="AC261" s="141" t="str">
        <f>IF(AC259="","",VLOOKUP(AC259,'シフト記号表（勤務時間帯）'!$C$6:$U$35,19,FALSE))</f>
        <v/>
      </c>
      <c r="AD261" s="141" t="str">
        <f>IF(AD259="","",VLOOKUP(AD259,'シフト記号表（勤務時間帯）'!$C$6:$U$35,19,FALSE))</f>
        <v/>
      </c>
      <c r="AE261" s="141" t="str">
        <f>IF(AE259="","",VLOOKUP(AE259,'シフト記号表（勤務時間帯）'!$C$6:$U$35,19,FALSE))</f>
        <v/>
      </c>
      <c r="AF261" s="142" t="str">
        <f>IF(AF259="","",VLOOKUP(AF259,'シフト記号表（勤務時間帯）'!$C$6:$U$35,19,FALSE))</f>
        <v/>
      </c>
      <c r="AG261" s="140" t="str">
        <f>IF(AG259="","",VLOOKUP(AG259,'シフト記号表（勤務時間帯）'!$C$6:$U$35,19,FALSE))</f>
        <v/>
      </c>
      <c r="AH261" s="141" t="str">
        <f>IF(AH259="","",VLOOKUP(AH259,'シフト記号表（勤務時間帯）'!$C$6:$U$35,19,FALSE))</f>
        <v/>
      </c>
      <c r="AI261" s="141" t="str">
        <f>IF(AI259="","",VLOOKUP(AI259,'シフト記号表（勤務時間帯）'!$C$6:$U$35,19,FALSE))</f>
        <v/>
      </c>
      <c r="AJ261" s="141" t="str">
        <f>IF(AJ259="","",VLOOKUP(AJ259,'シフト記号表（勤務時間帯）'!$C$6:$U$35,19,FALSE))</f>
        <v/>
      </c>
      <c r="AK261" s="141" t="str">
        <f>IF(AK259="","",VLOOKUP(AK259,'シフト記号表（勤務時間帯）'!$C$6:$U$35,19,FALSE))</f>
        <v/>
      </c>
      <c r="AL261" s="141" t="str">
        <f>IF(AL259="","",VLOOKUP(AL259,'シフト記号表（勤務時間帯）'!$C$6:$U$35,19,FALSE))</f>
        <v/>
      </c>
      <c r="AM261" s="142" t="str">
        <f>IF(AM259="","",VLOOKUP(AM259,'シフト記号表（勤務時間帯）'!$C$6:$U$35,19,FALSE))</f>
        <v/>
      </c>
      <c r="AN261" s="140" t="str">
        <f>IF(AN259="","",VLOOKUP(AN259,'シフト記号表（勤務時間帯）'!$C$6:$U$35,19,FALSE))</f>
        <v/>
      </c>
      <c r="AO261" s="141" t="str">
        <f>IF(AO259="","",VLOOKUP(AO259,'シフト記号表（勤務時間帯）'!$C$6:$U$35,19,FALSE))</f>
        <v/>
      </c>
      <c r="AP261" s="141" t="str">
        <f>IF(AP259="","",VLOOKUP(AP259,'シフト記号表（勤務時間帯）'!$C$6:$U$35,19,FALSE))</f>
        <v/>
      </c>
      <c r="AQ261" s="141" t="str">
        <f>IF(AQ259="","",VLOOKUP(AQ259,'シフト記号表（勤務時間帯）'!$C$6:$U$35,19,FALSE))</f>
        <v/>
      </c>
      <c r="AR261" s="141" t="str">
        <f>IF(AR259="","",VLOOKUP(AR259,'シフト記号表（勤務時間帯）'!$C$6:$U$35,19,FALSE))</f>
        <v/>
      </c>
      <c r="AS261" s="141" t="str">
        <f>IF(AS259="","",VLOOKUP(AS259,'シフト記号表（勤務時間帯）'!$C$6:$U$35,19,FALSE))</f>
        <v/>
      </c>
      <c r="AT261" s="142" t="str">
        <f>IF(AT259="","",VLOOKUP(AT259,'シフト記号表（勤務時間帯）'!$C$6:$U$35,19,FALSE))</f>
        <v/>
      </c>
      <c r="AU261" s="140" t="str">
        <f>IF(AU259="","",VLOOKUP(AU259,'シフト記号表（勤務時間帯）'!$C$6:$U$35,19,FALSE))</f>
        <v/>
      </c>
      <c r="AV261" s="141" t="str">
        <f>IF(AV259="","",VLOOKUP(AV259,'シフト記号表（勤務時間帯）'!$C$6:$U$35,19,FALSE))</f>
        <v/>
      </c>
      <c r="AW261" s="141" t="str">
        <f>IF(AW259="","",VLOOKUP(AW259,'シフト記号表（勤務時間帯）'!$C$6:$U$35,19,FALSE))</f>
        <v/>
      </c>
      <c r="AX261" s="869">
        <f>IF($BB$3="４週",SUM(S261:AT261),IF($BB$3="暦月",SUM(S261:AW261),""))</f>
        <v>0</v>
      </c>
      <c r="AY261" s="870"/>
      <c r="AZ261" s="871">
        <f>IF($BB$3="４週",AX261/4,IF($BB$3="暦月",'地密通所（100名）'!AX261/('地密通所（100名）'!$BB$8/7),""))</f>
        <v>0</v>
      </c>
      <c r="BA261" s="872"/>
      <c r="BB261" s="914"/>
      <c r="BC261" s="833"/>
      <c r="BD261" s="833"/>
      <c r="BE261" s="833"/>
      <c r="BF261" s="834"/>
    </row>
    <row r="262" spans="2:58" ht="20.25" customHeight="1">
      <c r="B262" s="1036">
        <f>B259+1</f>
        <v>81</v>
      </c>
      <c r="C262" s="900"/>
      <c r="D262" s="901"/>
      <c r="E262" s="902"/>
      <c r="F262" s="143"/>
      <c r="G262" s="819"/>
      <c r="H262" s="822"/>
      <c r="I262" s="823"/>
      <c r="J262" s="823"/>
      <c r="K262" s="824"/>
      <c r="L262" s="826"/>
      <c r="M262" s="827"/>
      <c r="N262" s="827"/>
      <c r="O262" s="828"/>
      <c r="P262" s="835" t="s">
        <v>148</v>
      </c>
      <c r="Q262" s="836"/>
      <c r="R262" s="837"/>
      <c r="S262" s="211"/>
      <c r="T262" s="212"/>
      <c r="U262" s="212"/>
      <c r="V262" s="212"/>
      <c r="W262" s="212"/>
      <c r="X262" s="212"/>
      <c r="Y262" s="213"/>
      <c r="Z262" s="211"/>
      <c r="AA262" s="212"/>
      <c r="AB262" s="212"/>
      <c r="AC262" s="212"/>
      <c r="AD262" s="212"/>
      <c r="AE262" s="212"/>
      <c r="AF262" s="213"/>
      <c r="AG262" s="211"/>
      <c r="AH262" s="212"/>
      <c r="AI262" s="212"/>
      <c r="AJ262" s="212"/>
      <c r="AK262" s="212"/>
      <c r="AL262" s="212"/>
      <c r="AM262" s="213"/>
      <c r="AN262" s="211"/>
      <c r="AO262" s="212"/>
      <c r="AP262" s="212"/>
      <c r="AQ262" s="212"/>
      <c r="AR262" s="212"/>
      <c r="AS262" s="212"/>
      <c r="AT262" s="213"/>
      <c r="AU262" s="211"/>
      <c r="AV262" s="212"/>
      <c r="AW262" s="212"/>
      <c r="AX262" s="1039"/>
      <c r="AY262" s="1040"/>
      <c r="AZ262" s="1041"/>
      <c r="BA262" s="1042"/>
      <c r="BB262" s="854"/>
      <c r="BC262" s="827"/>
      <c r="BD262" s="827"/>
      <c r="BE262" s="827"/>
      <c r="BF262" s="828"/>
    </row>
    <row r="263" spans="2:58" ht="20.25" customHeight="1">
      <c r="B263" s="1036"/>
      <c r="C263" s="903"/>
      <c r="D263" s="904"/>
      <c r="E263" s="905"/>
      <c r="F263" s="135"/>
      <c r="G263" s="820"/>
      <c r="H263" s="825"/>
      <c r="I263" s="823"/>
      <c r="J263" s="823"/>
      <c r="K263" s="824"/>
      <c r="L263" s="829"/>
      <c r="M263" s="830"/>
      <c r="N263" s="830"/>
      <c r="O263" s="831"/>
      <c r="P263" s="859" t="s">
        <v>151</v>
      </c>
      <c r="Q263" s="860"/>
      <c r="R263" s="861"/>
      <c r="S263" s="136" t="str">
        <f>IF(S262="","",VLOOKUP(S262,'シフト記号表（勤務時間帯）'!$C$6:$K$35,9,FALSE))</f>
        <v/>
      </c>
      <c r="T263" s="137" t="str">
        <f>IF(T262="","",VLOOKUP(T262,'シフト記号表（勤務時間帯）'!$C$6:$K$35,9,FALSE))</f>
        <v/>
      </c>
      <c r="U263" s="137" t="str">
        <f>IF(U262="","",VLOOKUP(U262,'シフト記号表（勤務時間帯）'!$C$6:$K$35,9,FALSE))</f>
        <v/>
      </c>
      <c r="V263" s="137" t="str">
        <f>IF(V262="","",VLOOKUP(V262,'シフト記号表（勤務時間帯）'!$C$6:$K$35,9,FALSE))</f>
        <v/>
      </c>
      <c r="W263" s="137" t="str">
        <f>IF(W262="","",VLOOKUP(W262,'シフト記号表（勤務時間帯）'!$C$6:$K$35,9,FALSE))</f>
        <v/>
      </c>
      <c r="X263" s="137" t="str">
        <f>IF(X262="","",VLOOKUP(X262,'シフト記号表（勤務時間帯）'!$C$6:$K$35,9,FALSE))</f>
        <v/>
      </c>
      <c r="Y263" s="138" t="str">
        <f>IF(Y262="","",VLOOKUP(Y262,'シフト記号表（勤務時間帯）'!$C$6:$K$35,9,FALSE))</f>
        <v/>
      </c>
      <c r="Z263" s="136" t="str">
        <f>IF(Z262="","",VLOOKUP(Z262,'シフト記号表（勤務時間帯）'!$C$6:$K$35,9,FALSE))</f>
        <v/>
      </c>
      <c r="AA263" s="137" t="str">
        <f>IF(AA262="","",VLOOKUP(AA262,'シフト記号表（勤務時間帯）'!$C$6:$K$35,9,FALSE))</f>
        <v/>
      </c>
      <c r="AB263" s="137" t="str">
        <f>IF(AB262="","",VLOOKUP(AB262,'シフト記号表（勤務時間帯）'!$C$6:$K$35,9,FALSE))</f>
        <v/>
      </c>
      <c r="AC263" s="137" t="str">
        <f>IF(AC262="","",VLOOKUP(AC262,'シフト記号表（勤務時間帯）'!$C$6:$K$35,9,FALSE))</f>
        <v/>
      </c>
      <c r="AD263" s="137" t="str">
        <f>IF(AD262="","",VLOOKUP(AD262,'シフト記号表（勤務時間帯）'!$C$6:$K$35,9,FALSE))</f>
        <v/>
      </c>
      <c r="AE263" s="137" t="str">
        <f>IF(AE262="","",VLOOKUP(AE262,'シフト記号表（勤務時間帯）'!$C$6:$K$35,9,FALSE))</f>
        <v/>
      </c>
      <c r="AF263" s="138" t="str">
        <f>IF(AF262="","",VLOOKUP(AF262,'シフト記号表（勤務時間帯）'!$C$6:$K$35,9,FALSE))</f>
        <v/>
      </c>
      <c r="AG263" s="136" t="str">
        <f>IF(AG262="","",VLOOKUP(AG262,'シフト記号表（勤務時間帯）'!$C$6:$K$35,9,FALSE))</f>
        <v/>
      </c>
      <c r="AH263" s="137" t="str">
        <f>IF(AH262="","",VLOOKUP(AH262,'シフト記号表（勤務時間帯）'!$C$6:$K$35,9,FALSE))</f>
        <v/>
      </c>
      <c r="AI263" s="137" t="str">
        <f>IF(AI262="","",VLOOKUP(AI262,'シフト記号表（勤務時間帯）'!$C$6:$K$35,9,FALSE))</f>
        <v/>
      </c>
      <c r="AJ263" s="137" t="str">
        <f>IF(AJ262="","",VLOOKUP(AJ262,'シフト記号表（勤務時間帯）'!$C$6:$K$35,9,FALSE))</f>
        <v/>
      </c>
      <c r="AK263" s="137" t="str">
        <f>IF(AK262="","",VLOOKUP(AK262,'シフト記号表（勤務時間帯）'!$C$6:$K$35,9,FALSE))</f>
        <v/>
      </c>
      <c r="AL263" s="137" t="str">
        <f>IF(AL262="","",VLOOKUP(AL262,'シフト記号表（勤務時間帯）'!$C$6:$K$35,9,FALSE))</f>
        <v/>
      </c>
      <c r="AM263" s="138" t="str">
        <f>IF(AM262="","",VLOOKUP(AM262,'シフト記号表（勤務時間帯）'!$C$6:$K$35,9,FALSE))</f>
        <v/>
      </c>
      <c r="AN263" s="136" t="str">
        <f>IF(AN262="","",VLOOKUP(AN262,'シフト記号表（勤務時間帯）'!$C$6:$K$35,9,FALSE))</f>
        <v/>
      </c>
      <c r="AO263" s="137" t="str">
        <f>IF(AO262="","",VLOOKUP(AO262,'シフト記号表（勤務時間帯）'!$C$6:$K$35,9,FALSE))</f>
        <v/>
      </c>
      <c r="AP263" s="137" t="str">
        <f>IF(AP262="","",VLOOKUP(AP262,'シフト記号表（勤務時間帯）'!$C$6:$K$35,9,FALSE))</f>
        <v/>
      </c>
      <c r="AQ263" s="137" t="str">
        <f>IF(AQ262="","",VLOOKUP(AQ262,'シフト記号表（勤務時間帯）'!$C$6:$K$35,9,FALSE))</f>
        <v/>
      </c>
      <c r="AR263" s="137" t="str">
        <f>IF(AR262="","",VLOOKUP(AR262,'シフト記号表（勤務時間帯）'!$C$6:$K$35,9,FALSE))</f>
        <v/>
      </c>
      <c r="AS263" s="137" t="str">
        <f>IF(AS262="","",VLOOKUP(AS262,'シフト記号表（勤務時間帯）'!$C$6:$K$35,9,FALSE))</f>
        <v/>
      </c>
      <c r="AT263" s="138" t="str">
        <f>IF(AT262="","",VLOOKUP(AT262,'シフト記号表（勤務時間帯）'!$C$6:$K$35,9,FALSE))</f>
        <v/>
      </c>
      <c r="AU263" s="136" t="str">
        <f>IF(AU262="","",VLOOKUP(AU262,'シフト記号表（勤務時間帯）'!$C$6:$K$35,9,FALSE))</f>
        <v/>
      </c>
      <c r="AV263" s="137" t="str">
        <f>IF(AV262="","",VLOOKUP(AV262,'シフト記号表（勤務時間帯）'!$C$6:$K$35,9,FALSE))</f>
        <v/>
      </c>
      <c r="AW263" s="137" t="str">
        <f>IF(AW262="","",VLOOKUP(AW262,'シフト記号表（勤務時間帯）'!$C$6:$K$35,9,FALSE))</f>
        <v/>
      </c>
      <c r="AX263" s="862">
        <f>IF($BB$3="４週",SUM(S263:AT263),IF($BB$3="暦月",SUM(S263:AW263),""))</f>
        <v>0</v>
      </c>
      <c r="AY263" s="863"/>
      <c r="AZ263" s="864">
        <f>IF($BB$3="４週",AX263/4,IF($BB$3="暦月",'地密通所（100名）'!AX263/('地密通所（100名）'!$BB$8/7),""))</f>
        <v>0</v>
      </c>
      <c r="BA263" s="865"/>
      <c r="BB263" s="855"/>
      <c r="BC263" s="830"/>
      <c r="BD263" s="830"/>
      <c r="BE263" s="830"/>
      <c r="BF263" s="831"/>
    </row>
    <row r="264" spans="2:58" ht="20.25" customHeight="1">
      <c r="B264" s="1036"/>
      <c r="C264" s="906"/>
      <c r="D264" s="907"/>
      <c r="E264" s="908"/>
      <c r="F264" s="214">
        <f>C262</f>
        <v>0</v>
      </c>
      <c r="G264" s="821"/>
      <c r="H264" s="825"/>
      <c r="I264" s="823"/>
      <c r="J264" s="823"/>
      <c r="K264" s="824"/>
      <c r="L264" s="832"/>
      <c r="M264" s="833"/>
      <c r="N264" s="833"/>
      <c r="O264" s="834"/>
      <c r="P264" s="895" t="s">
        <v>152</v>
      </c>
      <c r="Q264" s="896"/>
      <c r="R264" s="897"/>
      <c r="S264" s="140" t="str">
        <f>IF(S262="","",VLOOKUP(S262,'シフト記号表（勤務時間帯）'!$C$6:$U$35,19,FALSE))</f>
        <v/>
      </c>
      <c r="T264" s="141" t="str">
        <f>IF(T262="","",VLOOKUP(T262,'シフト記号表（勤務時間帯）'!$C$6:$U$35,19,FALSE))</f>
        <v/>
      </c>
      <c r="U264" s="141" t="str">
        <f>IF(U262="","",VLOOKUP(U262,'シフト記号表（勤務時間帯）'!$C$6:$U$35,19,FALSE))</f>
        <v/>
      </c>
      <c r="V264" s="141" t="str">
        <f>IF(V262="","",VLOOKUP(V262,'シフト記号表（勤務時間帯）'!$C$6:$U$35,19,FALSE))</f>
        <v/>
      </c>
      <c r="W264" s="141" t="str">
        <f>IF(W262="","",VLOOKUP(W262,'シフト記号表（勤務時間帯）'!$C$6:$U$35,19,FALSE))</f>
        <v/>
      </c>
      <c r="X264" s="141" t="str">
        <f>IF(X262="","",VLOOKUP(X262,'シフト記号表（勤務時間帯）'!$C$6:$U$35,19,FALSE))</f>
        <v/>
      </c>
      <c r="Y264" s="142" t="str">
        <f>IF(Y262="","",VLOOKUP(Y262,'シフト記号表（勤務時間帯）'!$C$6:$U$35,19,FALSE))</f>
        <v/>
      </c>
      <c r="Z264" s="140" t="str">
        <f>IF(Z262="","",VLOOKUP(Z262,'シフト記号表（勤務時間帯）'!$C$6:$U$35,19,FALSE))</f>
        <v/>
      </c>
      <c r="AA264" s="141" t="str">
        <f>IF(AA262="","",VLOOKUP(AA262,'シフト記号表（勤務時間帯）'!$C$6:$U$35,19,FALSE))</f>
        <v/>
      </c>
      <c r="AB264" s="141" t="str">
        <f>IF(AB262="","",VLOOKUP(AB262,'シフト記号表（勤務時間帯）'!$C$6:$U$35,19,FALSE))</f>
        <v/>
      </c>
      <c r="AC264" s="141" t="str">
        <f>IF(AC262="","",VLOOKUP(AC262,'シフト記号表（勤務時間帯）'!$C$6:$U$35,19,FALSE))</f>
        <v/>
      </c>
      <c r="AD264" s="141" t="str">
        <f>IF(AD262="","",VLOOKUP(AD262,'シフト記号表（勤務時間帯）'!$C$6:$U$35,19,FALSE))</f>
        <v/>
      </c>
      <c r="AE264" s="141" t="str">
        <f>IF(AE262="","",VLOOKUP(AE262,'シフト記号表（勤務時間帯）'!$C$6:$U$35,19,FALSE))</f>
        <v/>
      </c>
      <c r="AF264" s="142" t="str">
        <f>IF(AF262="","",VLOOKUP(AF262,'シフト記号表（勤務時間帯）'!$C$6:$U$35,19,FALSE))</f>
        <v/>
      </c>
      <c r="AG264" s="140" t="str">
        <f>IF(AG262="","",VLOOKUP(AG262,'シフト記号表（勤務時間帯）'!$C$6:$U$35,19,FALSE))</f>
        <v/>
      </c>
      <c r="AH264" s="141" t="str">
        <f>IF(AH262="","",VLOOKUP(AH262,'シフト記号表（勤務時間帯）'!$C$6:$U$35,19,FALSE))</f>
        <v/>
      </c>
      <c r="AI264" s="141" t="str">
        <f>IF(AI262="","",VLOOKUP(AI262,'シフト記号表（勤務時間帯）'!$C$6:$U$35,19,FALSE))</f>
        <v/>
      </c>
      <c r="AJ264" s="141" t="str">
        <f>IF(AJ262="","",VLOOKUP(AJ262,'シフト記号表（勤務時間帯）'!$C$6:$U$35,19,FALSE))</f>
        <v/>
      </c>
      <c r="AK264" s="141" t="str">
        <f>IF(AK262="","",VLOOKUP(AK262,'シフト記号表（勤務時間帯）'!$C$6:$U$35,19,FALSE))</f>
        <v/>
      </c>
      <c r="AL264" s="141" t="str">
        <f>IF(AL262="","",VLOOKUP(AL262,'シフト記号表（勤務時間帯）'!$C$6:$U$35,19,FALSE))</f>
        <v/>
      </c>
      <c r="AM264" s="142" t="str">
        <f>IF(AM262="","",VLOOKUP(AM262,'シフト記号表（勤務時間帯）'!$C$6:$U$35,19,FALSE))</f>
        <v/>
      </c>
      <c r="AN264" s="140" t="str">
        <f>IF(AN262="","",VLOOKUP(AN262,'シフト記号表（勤務時間帯）'!$C$6:$U$35,19,FALSE))</f>
        <v/>
      </c>
      <c r="AO264" s="141" t="str">
        <f>IF(AO262="","",VLOOKUP(AO262,'シフト記号表（勤務時間帯）'!$C$6:$U$35,19,FALSE))</f>
        <v/>
      </c>
      <c r="AP264" s="141" t="str">
        <f>IF(AP262="","",VLOOKUP(AP262,'シフト記号表（勤務時間帯）'!$C$6:$U$35,19,FALSE))</f>
        <v/>
      </c>
      <c r="AQ264" s="141" t="str">
        <f>IF(AQ262="","",VLOOKUP(AQ262,'シフト記号表（勤務時間帯）'!$C$6:$U$35,19,FALSE))</f>
        <v/>
      </c>
      <c r="AR264" s="141" t="str">
        <f>IF(AR262="","",VLOOKUP(AR262,'シフト記号表（勤務時間帯）'!$C$6:$U$35,19,FALSE))</f>
        <v/>
      </c>
      <c r="AS264" s="141" t="str">
        <f>IF(AS262="","",VLOOKUP(AS262,'シフト記号表（勤務時間帯）'!$C$6:$U$35,19,FALSE))</f>
        <v/>
      </c>
      <c r="AT264" s="142" t="str">
        <f>IF(AT262="","",VLOOKUP(AT262,'シフト記号表（勤務時間帯）'!$C$6:$U$35,19,FALSE))</f>
        <v/>
      </c>
      <c r="AU264" s="140" t="str">
        <f>IF(AU262="","",VLOOKUP(AU262,'シフト記号表（勤務時間帯）'!$C$6:$U$35,19,FALSE))</f>
        <v/>
      </c>
      <c r="AV264" s="141" t="str">
        <f>IF(AV262="","",VLOOKUP(AV262,'シフト記号表（勤務時間帯）'!$C$6:$U$35,19,FALSE))</f>
        <v/>
      </c>
      <c r="AW264" s="141" t="str">
        <f>IF(AW262="","",VLOOKUP(AW262,'シフト記号表（勤務時間帯）'!$C$6:$U$35,19,FALSE))</f>
        <v/>
      </c>
      <c r="AX264" s="869">
        <f>IF($BB$3="４週",SUM(S264:AT264),IF($BB$3="暦月",SUM(S264:AW264),""))</f>
        <v>0</v>
      </c>
      <c r="AY264" s="870"/>
      <c r="AZ264" s="871">
        <f>IF($BB$3="４週",AX264/4,IF($BB$3="暦月",'地密通所（100名）'!AX264/('地密通所（100名）'!$BB$8/7),""))</f>
        <v>0</v>
      </c>
      <c r="BA264" s="872"/>
      <c r="BB264" s="914"/>
      <c r="BC264" s="833"/>
      <c r="BD264" s="833"/>
      <c r="BE264" s="833"/>
      <c r="BF264" s="834"/>
    </row>
    <row r="265" spans="2:58" ht="20.25" customHeight="1">
      <c r="B265" s="1036">
        <f>B262+1</f>
        <v>82</v>
      </c>
      <c r="C265" s="900"/>
      <c r="D265" s="901"/>
      <c r="E265" s="902"/>
      <c r="F265" s="143"/>
      <c r="G265" s="819"/>
      <c r="H265" s="822"/>
      <c r="I265" s="823"/>
      <c r="J265" s="823"/>
      <c r="K265" s="824"/>
      <c r="L265" s="826"/>
      <c r="M265" s="827"/>
      <c r="N265" s="827"/>
      <c r="O265" s="828"/>
      <c r="P265" s="835" t="s">
        <v>148</v>
      </c>
      <c r="Q265" s="836"/>
      <c r="R265" s="837"/>
      <c r="S265" s="211"/>
      <c r="T265" s="212"/>
      <c r="U265" s="212"/>
      <c r="V265" s="212"/>
      <c r="W265" s="212"/>
      <c r="X265" s="212"/>
      <c r="Y265" s="213"/>
      <c r="Z265" s="211"/>
      <c r="AA265" s="212"/>
      <c r="AB265" s="212"/>
      <c r="AC265" s="212"/>
      <c r="AD265" s="212"/>
      <c r="AE265" s="212"/>
      <c r="AF265" s="213"/>
      <c r="AG265" s="211"/>
      <c r="AH265" s="212"/>
      <c r="AI265" s="212"/>
      <c r="AJ265" s="212"/>
      <c r="AK265" s="212"/>
      <c r="AL265" s="212"/>
      <c r="AM265" s="213"/>
      <c r="AN265" s="211"/>
      <c r="AO265" s="212"/>
      <c r="AP265" s="212"/>
      <c r="AQ265" s="212"/>
      <c r="AR265" s="212"/>
      <c r="AS265" s="212"/>
      <c r="AT265" s="213"/>
      <c r="AU265" s="211"/>
      <c r="AV265" s="212"/>
      <c r="AW265" s="212"/>
      <c r="AX265" s="1039"/>
      <c r="AY265" s="1040"/>
      <c r="AZ265" s="1041"/>
      <c r="BA265" s="1042"/>
      <c r="BB265" s="854"/>
      <c r="BC265" s="827"/>
      <c r="BD265" s="827"/>
      <c r="BE265" s="827"/>
      <c r="BF265" s="828"/>
    </row>
    <row r="266" spans="2:58" ht="20.25" customHeight="1">
      <c r="B266" s="1036"/>
      <c r="C266" s="903"/>
      <c r="D266" s="904"/>
      <c r="E266" s="905"/>
      <c r="F266" s="135"/>
      <c r="G266" s="820"/>
      <c r="H266" s="825"/>
      <c r="I266" s="823"/>
      <c r="J266" s="823"/>
      <c r="K266" s="824"/>
      <c r="L266" s="829"/>
      <c r="M266" s="830"/>
      <c r="N266" s="830"/>
      <c r="O266" s="831"/>
      <c r="P266" s="859" t="s">
        <v>151</v>
      </c>
      <c r="Q266" s="860"/>
      <c r="R266" s="861"/>
      <c r="S266" s="136" t="str">
        <f>IF(S265="","",VLOOKUP(S265,'シフト記号表（勤務時間帯）'!$C$6:$K$35,9,FALSE))</f>
        <v/>
      </c>
      <c r="T266" s="137" t="str">
        <f>IF(T265="","",VLOOKUP(T265,'シフト記号表（勤務時間帯）'!$C$6:$K$35,9,FALSE))</f>
        <v/>
      </c>
      <c r="U266" s="137" t="str">
        <f>IF(U265="","",VLOOKUP(U265,'シフト記号表（勤務時間帯）'!$C$6:$K$35,9,FALSE))</f>
        <v/>
      </c>
      <c r="V266" s="137" t="str">
        <f>IF(V265="","",VLOOKUP(V265,'シフト記号表（勤務時間帯）'!$C$6:$K$35,9,FALSE))</f>
        <v/>
      </c>
      <c r="W266" s="137" t="str">
        <f>IF(W265="","",VLOOKUP(W265,'シフト記号表（勤務時間帯）'!$C$6:$K$35,9,FALSE))</f>
        <v/>
      </c>
      <c r="X266" s="137" t="str">
        <f>IF(X265="","",VLOOKUP(X265,'シフト記号表（勤務時間帯）'!$C$6:$K$35,9,FALSE))</f>
        <v/>
      </c>
      <c r="Y266" s="138" t="str">
        <f>IF(Y265="","",VLOOKUP(Y265,'シフト記号表（勤務時間帯）'!$C$6:$K$35,9,FALSE))</f>
        <v/>
      </c>
      <c r="Z266" s="136" t="str">
        <f>IF(Z265="","",VLOOKUP(Z265,'シフト記号表（勤務時間帯）'!$C$6:$K$35,9,FALSE))</f>
        <v/>
      </c>
      <c r="AA266" s="137" t="str">
        <f>IF(AA265="","",VLOOKUP(AA265,'シフト記号表（勤務時間帯）'!$C$6:$K$35,9,FALSE))</f>
        <v/>
      </c>
      <c r="AB266" s="137" t="str">
        <f>IF(AB265="","",VLOOKUP(AB265,'シフト記号表（勤務時間帯）'!$C$6:$K$35,9,FALSE))</f>
        <v/>
      </c>
      <c r="AC266" s="137" t="str">
        <f>IF(AC265="","",VLOOKUP(AC265,'シフト記号表（勤務時間帯）'!$C$6:$K$35,9,FALSE))</f>
        <v/>
      </c>
      <c r="AD266" s="137" t="str">
        <f>IF(AD265="","",VLOOKUP(AD265,'シフト記号表（勤務時間帯）'!$C$6:$K$35,9,FALSE))</f>
        <v/>
      </c>
      <c r="AE266" s="137" t="str">
        <f>IF(AE265="","",VLOOKUP(AE265,'シフト記号表（勤務時間帯）'!$C$6:$K$35,9,FALSE))</f>
        <v/>
      </c>
      <c r="AF266" s="138" t="str">
        <f>IF(AF265="","",VLOOKUP(AF265,'シフト記号表（勤務時間帯）'!$C$6:$K$35,9,FALSE))</f>
        <v/>
      </c>
      <c r="AG266" s="136" t="str">
        <f>IF(AG265="","",VLOOKUP(AG265,'シフト記号表（勤務時間帯）'!$C$6:$K$35,9,FALSE))</f>
        <v/>
      </c>
      <c r="AH266" s="137" t="str">
        <f>IF(AH265="","",VLOOKUP(AH265,'シフト記号表（勤務時間帯）'!$C$6:$K$35,9,FALSE))</f>
        <v/>
      </c>
      <c r="AI266" s="137" t="str">
        <f>IF(AI265="","",VLOOKUP(AI265,'シフト記号表（勤務時間帯）'!$C$6:$K$35,9,FALSE))</f>
        <v/>
      </c>
      <c r="AJ266" s="137" t="str">
        <f>IF(AJ265="","",VLOOKUP(AJ265,'シフト記号表（勤務時間帯）'!$C$6:$K$35,9,FALSE))</f>
        <v/>
      </c>
      <c r="AK266" s="137" t="str">
        <f>IF(AK265="","",VLOOKUP(AK265,'シフト記号表（勤務時間帯）'!$C$6:$K$35,9,FALSE))</f>
        <v/>
      </c>
      <c r="AL266" s="137" t="str">
        <f>IF(AL265="","",VLOOKUP(AL265,'シフト記号表（勤務時間帯）'!$C$6:$K$35,9,FALSE))</f>
        <v/>
      </c>
      <c r="AM266" s="138" t="str">
        <f>IF(AM265="","",VLOOKUP(AM265,'シフト記号表（勤務時間帯）'!$C$6:$K$35,9,FALSE))</f>
        <v/>
      </c>
      <c r="AN266" s="136" t="str">
        <f>IF(AN265="","",VLOOKUP(AN265,'シフト記号表（勤務時間帯）'!$C$6:$K$35,9,FALSE))</f>
        <v/>
      </c>
      <c r="AO266" s="137" t="str">
        <f>IF(AO265="","",VLOOKUP(AO265,'シフト記号表（勤務時間帯）'!$C$6:$K$35,9,FALSE))</f>
        <v/>
      </c>
      <c r="AP266" s="137" t="str">
        <f>IF(AP265="","",VLOOKUP(AP265,'シフト記号表（勤務時間帯）'!$C$6:$K$35,9,FALSE))</f>
        <v/>
      </c>
      <c r="AQ266" s="137" t="str">
        <f>IF(AQ265="","",VLOOKUP(AQ265,'シフト記号表（勤務時間帯）'!$C$6:$K$35,9,FALSE))</f>
        <v/>
      </c>
      <c r="AR266" s="137" t="str">
        <f>IF(AR265="","",VLOOKUP(AR265,'シフト記号表（勤務時間帯）'!$C$6:$K$35,9,FALSE))</f>
        <v/>
      </c>
      <c r="AS266" s="137" t="str">
        <f>IF(AS265="","",VLOOKUP(AS265,'シフト記号表（勤務時間帯）'!$C$6:$K$35,9,FALSE))</f>
        <v/>
      </c>
      <c r="AT266" s="138" t="str">
        <f>IF(AT265="","",VLOOKUP(AT265,'シフト記号表（勤務時間帯）'!$C$6:$K$35,9,FALSE))</f>
        <v/>
      </c>
      <c r="AU266" s="136" t="str">
        <f>IF(AU265="","",VLOOKUP(AU265,'シフト記号表（勤務時間帯）'!$C$6:$K$35,9,FALSE))</f>
        <v/>
      </c>
      <c r="AV266" s="137" t="str">
        <f>IF(AV265="","",VLOOKUP(AV265,'シフト記号表（勤務時間帯）'!$C$6:$K$35,9,FALSE))</f>
        <v/>
      </c>
      <c r="AW266" s="137" t="str">
        <f>IF(AW265="","",VLOOKUP(AW265,'シフト記号表（勤務時間帯）'!$C$6:$K$35,9,FALSE))</f>
        <v/>
      </c>
      <c r="AX266" s="862">
        <f>IF($BB$3="４週",SUM(S266:AT266),IF($BB$3="暦月",SUM(S266:AW266),""))</f>
        <v>0</v>
      </c>
      <c r="AY266" s="863"/>
      <c r="AZ266" s="864">
        <f>IF($BB$3="４週",AX266/4,IF($BB$3="暦月",'地密通所（100名）'!AX266/('地密通所（100名）'!$BB$8/7),""))</f>
        <v>0</v>
      </c>
      <c r="BA266" s="865"/>
      <c r="BB266" s="855"/>
      <c r="BC266" s="830"/>
      <c r="BD266" s="830"/>
      <c r="BE266" s="830"/>
      <c r="BF266" s="831"/>
    </row>
    <row r="267" spans="2:58" ht="20.25" customHeight="1">
      <c r="B267" s="1036"/>
      <c r="C267" s="906"/>
      <c r="D267" s="907"/>
      <c r="E267" s="908"/>
      <c r="F267" s="214">
        <f>C265</f>
        <v>0</v>
      </c>
      <c r="G267" s="821"/>
      <c r="H267" s="825"/>
      <c r="I267" s="823"/>
      <c r="J267" s="823"/>
      <c r="K267" s="824"/>
      <c r="L267" s="832"/>
      <c r="M267" s="833"/>
      <c r="N267" s="833"/>
      <c r="O267" s="834"/>
      <c r="P267" s="895" t="s">
        <v>152</v>
      </c>
      <c r="Q267" s="896"/>
      <c r="R267" s="897"/>
      <c r="S267" s="140" t="str">
        <f>IF(S265="","",VLOOKUP(S265,'シフト記号表（勤務時間帯）'!$C$6:$U$35,19,FALSE))</f>
        <v/>
      </c>
      <c r="T267" s="141" t="str">
        <f>IF(T265="","",VLOOKUP(T265,'シフト記号表（勤務時間帯）'!$C$6:$U$35,19,FALSE))</f>
        <v/>
      </c>
      <c r="U267" s="141" t="str">
        <f>IF(U265="","",VLOOKUP(U265,'シフト記号表（勤務時間帯）'!$C$6:$U$35,19,FALSE))</f>
        <v/>
      </c>
      <c r="V267" s="141" t="str">
        <f>IF(V265="","",VLOOKUP(V265,'シフト記号表（勤務時間帯）'!$C$6:$U$35,19,FALSE))</f>
        <v/>
      </c>
      <c r="W267" s="141" t="str">
        <f>IF(W265="","",VLOOKUP(W265,'シフト記号表（勤務時間帯）'!$C$6:$U$35,19,FALSE))</f>
        <v/>
      </c>
      <c r="X267" s="141" t="str">
        <f>IF(X265="","",VLOOKUP(X265,'シフト記号表（勤務時間帯）'!$C$6:$U$35,19,FALSE))</f>
        <v/>
      </c>
      <c r="Y267" s="142" t="str">
        <f>IF(Y265="","",VLOOKUP(Y265,'シフト記号表（勤務時間帯）'!$C$6:$U$35,19,FALSE))</f>
        <v/>
      </c>
      <c r="Z267" s="140" t="str">
        <f>IF(Z265="","",VLOOKUP(Z265,'シフト記号表（勤務時間帯）'!$C$6:$U$35,19,FALSE))</f>
        <v/>
      </c>
      <c r="AA267" s="141" t="str">
        <f>IF(AA265="","",VLOOKUP(AA265,'シフト記号表（勤務時間帯）'!$C$6:$U$35,19,FALSE))</f>
        <v/>
      </c>
      <c r="AB267" s="141" t="str">
        <f>IF(AB265="","",VLOOKUP(AB265,'シフト記号表（勤務時間帯）'!$C$6:$U$35,19,FALSE))</f>
        <v/>
      </c>
      <c r="AC267" s="141" t="str">
        <f>IF(AC265="","",VLOOKUP(AC265,'シフト記号表（勤務時間帯）'!$C$6:$U$35,19,FALSE))</f>
        <v/>
      </c>
      <c r="AD267" s="141" t="str">
        <f>IF(AD265="","",VLOOKUP(AD265,'シフト記号表（勤務時間帯）'!$C$6:$U$35,19,FALSE))</f>
        <v/>
      </c>
      <c r="AE267" s="141" t="str">
        <f>IF(AE265="","",VLOOKUP(AE265,'シフト記号表（勤務時間帯）'!$C$6:$U$35,19,FALSE))</f>
        <v/>
      </c>
      <c r="AF267" s="142" t="str">
        <f>IF(AF265="","",VLOOKUP(AF265,'シフト記号表（勤務時間帯）'!$C$6:$U$35,19,FALSE))</f>
        <v/>
      </c>
      <c r="AG267" s="140" t="str">
        <f>IF(AG265="","",VLOOKUP(AG265,'シフト記号表（勤務時間帯）'!$C$6:$U$35,19,FALSE))</f>
        <v/>
      </c>
      <c r="AH267" s="141" t="str">
        <f>IF(AH265="","",VLOOKUP(AH265,'シフト記号表（勤務時間帯）'!$C$6:$U$35,19,FALSE))</f>
        <v/>
      </c>
      <c r="AI267" s="141" t="str">
        <f>IF(AI265="","",VLOOKUP(AI265,'シフト記号表（勤務時間帯）'!$C$6:$U$35,19,FALSE))</f>
        <v/>
      </c>
      <c r="AJ267" s="141" t="str">
        <f>IF(AJ265="","",VLOOKUP(AJ265,'シフト記号表（勤務時間帯）'!$C$6:$U$35,19,FALSE))</f>
        <v/>
      </c>
      <c r="AK267" s="141" t="str">
        <f>IF(AK265="","",VLOOKUP(AK265,'シフト記号表（勤務時間帯）'!$C$6:$U$35,19,FALSE))</f>
        <v/>
      </c>
      <c r="AL267" s="141" t="str">
        <f>IF(AL265="","",VLOOKUP(AL265,'シフト記号表（勤務時間帯）'!$C$6:$U$35,19,FALSE))</f>
        <v/>
      </c>
      <c r="AM267" s="142" t="str">
        <f>IF(AM265="","",VLOOKUP(AM265,'シフト記号表（勤務時間帯）'!$C$6:$U$35,19,FALSE))</f>
        <v/>
      </c>
      <c r="AN267" s="140" t="str">
        <f>IF(AN265="","",VLOOKUP(AN265,'シフト記号表（勤務時間帯）'!$C$6:$U$35,19,FALSE))</f>
        <v/>
      </c>
      <c r="AO267" s="141" t="str">
        <f>IF(AO265="","",VLOOKUP(AO265,'シフト記号表（勤務時間帯）'!$C$6:$U$35,19,FALSE))</f>
        <v/>
      </c>
      <c r="AP267" s="141" t="str">
        <f>IF(AP265="","",VLOOKUP(AP265,'シフト記号表（勤務時間帯）'!$C$6:$U$35,19,FALSE))</f>
        <v/>
      </c>
      <c r="AQ267" s="141" t="str">
        <f>IF(AQ265="","",VLOOKUP(AQ265,'シフト記号表（勤務時間帯）'!$C$6:$U$35,19,FALSE))</f>
        <v/>
      </c>
      <c r="AR267" s="141" t="str">
        <f>IF(AR265="","",VLOOKUP(AR265,'シフト記号表（勤務時間帯）'!$C$6:$U$35,19,FALSE))</f>
        <v/>
      </c>
      <c r="AS267" s="141" t="str">
        <f>IF(AS265="","",VLOOKUP(AS265,'シフト記号表（勤務時間帯）'!$C$6:$U$35,19,FALSE))</f>
        <v/>
      </c>
      <c r="AT267" s="142" t="str">
        <f>IF(AT265="","",VLOOKUP(AT265,'シフト記号表（勤務時間帯）'!$C$6:$U$35,19,FALSE))</f>
        <v/>
      </c>
      <c r="AU267" s="140" t="str">
        <f>IF(AU265="","",VLOOKUP(AU265,'シフト記号表（勤務時間帯）'!$C$6:$U$35,19,FALSE))</f>
        <v/>
      </c>
      <c r="AV267" s="141" t="str">
        <f>IF(AV265="","",VLOOKUP(AV265,'シフト記号表（勤務時間帯）'!$C$6:$U$35,19,FALSE))</f>
        <v/>
      </c>
      <c r="AW267" s="141" t="str">
        <f>IF(AW265="","",VLOOKUP(AW265,'シフト記号表（勤務時間帯）'!$C$6:$U$35,19,FALSE))</f>
        <v/>
      </c>
      <c r="AX267" s="869">
        <f>IF($BB$3="４週",SUM(S267:AT267),IF($BB$3="暦月",SUM(S267:AW267),""))</f>
        <v>0</v>
      </c>
      <c r="AY267" s="870"/>
      <c r="AZ267" s="871">
        <f>IF($BB$3="４週",AX267/4,IF($BB$3="暦月",'地密通所（100名）'!AX267/('地密通所（100名）'!$BB$8/7),""))</f>
        <v>0</v>
      </c>
      <c r="BA267" s="872"/>
      <c r="BB267" s="914"/>
      <c r="BC267" s="833"/>
      <c r="BD267" s="833"/>
      <c r="BE267" s="833"/>
      <c r="BF267" s="834"/>
    </row>
    <row r="268" spans="2:58" ht="20.25" customHeight="1">
      <c r="B268" s="1036">
        <f>B265+1</f>
        <v>83</v>
      </c>
      <c r="C268" s="900"/>
      <c r="D268" s="901"/>
      <c r="E268" s="902"/>
      <c r="F268" s="143"/>
      <c r="G268" s="819"/>
      <c r="H268" s="822"/>
      <c r="I268" s="823"/>
      <c r="J268" s="823"/>
      <c r="K268" s="824"/>
      <c r="L268" s="826"/>
      <c r="M268" s="827"/>
      <c r="N268" s="827"/>
      <c r="O268" s="828"/>
      <c r="P268" s="835" t="s">
        <v>148</v>
      </c>
      <c r="Q268" s="836"/>
      <c r="R268" s="837"/>
      <c r="S268" s="211"/>
      <c r="T268" s="212"/>
      <c r="U268" s="212"/>
      <c r="V268" s="212"/>
      <c r="W268" s="212"/>
      <c r="X268" s="212"/>
      <c r="Y268" s="213"/>
      <c r="Z268" s="211"/>
      <c r="AA268" s="212"/>
      <c r="AB268" s="212"/>
      <c r="AC268" s="212"/>
      <c r="AD268" s="212"/>
      <c r="AE268" s="212"/>
      <c r="AF268" s="213"/>
      <c r="AG268" s="211"/>
      <c r="AH268" s="212"/>
      <c r="AI268" s="212"/>
      <c r="AJ268" s="212"/>
      <c r="AK268" s="212"/>
      <c r="AL268" s="212"/>
      <c r="AM268" s="213"/>
      <c r="AN268" s="211"/>
      <c r="AO268" s="212"/>
      <c r="AP268" s="212"/>
      <c r="AQ268" s="212"/>
      <c r="AR268" s="212"/>
      <c r="AS268" s="212"/>
      <c r="AT268" s="213"/>
      <c r="AU268" s="211"/>
      <c r="AV268" s="212"/>
      <c r="AW268" s="212"/>
      <c r="AX268" s="1039"/>
      <c r="AY268" s="1040"/>
      <c r="AZ268" s="1041"/>
      <c r="BA268" s="1042"/>
      <c r="BB268" s="854"/>
      <c r="BC268" s="827"/>
      <c r="BD268" s="827"/>
      <c r="BE268" s="827"/>
      <c r="BF268" s="828"/>
    </row>
    <row r="269" spans="2:58" ht="20.25" customHeight="1">
      <c r="B269" s="1036"/>
      <c r="C269" s="903"/>
      <c r="D269" s="904"/>
      <c r="E269" s="905"/>
      <c r="F269" s="135"/>
      <c r="G269" s="820"/>
      <c r="H269" s="825"/>
      <c r="I269" s="823"/>
      <c r="J269" s="823"/>
      <c r="K269" s="824"/>
      <c r="L269" s="829"/>
      <c r="M269" s="830"/>
      <c r="N269" s="830"/>
      <c r="O269" s="831"/>
      <c r="P269" s="859" t="s">
        <v>151</v>
      </c>
      <c r="Q269" s="860"/>
      <c r="R269" s="861"/>
      <c r="S269" s="136" t="str">
        <f>IF(S268="","",VLOOKUP(S268,'シフト記号表（勤務時間帯）'!$C$6:$K$35,9,FALSE))</f>
        <v/>
      </c>
      <c r="T269" s="137" t="str">
        <f>IF(T268="","",VLOOKUP(T268,'シフト記号表（勤務時間帯）'!$C$6:$K$35,9,FALSE))</f>
        <v/>
      </c>
      <c r="U269" s="137" t="str">
        <f>IF(U268="","",VLOOKUP(U268,'シフト記号表（勤務時間帯）'!$C$6:$K$35,9,FALSE))</f>
        <v/>
      </c>
      <c r="V269" s="137" t="str">
        <f>IF(V268="","",VLOOKUP(V268,'シフト記号表（勤務時間帯）'!$C$6:$K$35,9,FALSE))</f>
        <v/>
      </c>
      <c r="W269" s="137" t="str">
        <f>IF(W268="","",VLOOKUP(W268,'シフト記号表（勤務時間帯）'!$C$6:$K$35,9,FALSE))</f>
        <v/>
      </c>
      <c r="X269" s="137" t="str">
        <f>IF(X268="","",VLOOKUP(X268,'シフト記号表（勤務時間帯）'!$C$6:$K$35,9,FALSE))</f>
        <v/>
      </c>
      <c r="Y269" s="138" t="str">
        <f>IF(Y268="","",VLOOKUP(Y268,'シフト記号表（勤務時間帯）'!$C$6:$K$35,9,FALSE))</f>
        <v/>
      </c>
      <c r="Z269" s="136" t="str">
        <f>IF(Z268="","",VLOOKUP(Z268,'シフト記号表（勤務時間帯）'!$C$6:$K$35,9,FALSE))</f>
        <v/>
      </c>
      <c r="AA269" s="137" t="str">
        <f>IF(AA268="","",VLOOKUP(AA268,'シフト記号表（勤務時間帯）'!$C$6:$K$35,9,FALSE))</f>
        <v/>
      </c>
      <c r="AB269" s="137" t="str">
        <f>IF(AB268="","",VLOOKUP(AB268,'シフト記号表（勤務時間帯）'!$C$6:$K$35,9,FALSE))</f>
        <v/>
      </c>
      <c r="AC269" s="137" t="str">
        <f>IF(AC268="","",VLOOKUP(AC268,'シフト記号表（勤務時間帯）'!$C$6:$K$35,9,FALSE))</f>
        <v/>
      </c>
      <c r="AD269" s="137" t="str">
        <f>IF(AD268="","",VLOOKUP(AD268,'シフト記号表（勤務時間帯）'!$C$6:$K$35,9,FALSE))</f>
        <v/>
      </c>
      <c r="AE269" s="137" t="str">
        <f>IF(AE268="","",VLOOKUP(AE268,'シフト記号表（勤務時間帯）'!$C$6:$K$35,9,FALSE))</f>
        <v/>
      </c>
      <c r="AF269" s="138" t="str">
        <f>IF(AF268="","",VLOOKUP(AF268,'シフト記号表（勤務時間帯）'!$C$6:$K$35,9,FALSE))</f>
        <v/>
      </c>
      <c r="AG269" s="136" t="str">
        <f>IF(AG268="","",VLOOKUP(AG268,'シフト記号表（勤務時間帯）'!$C$6:$K$35,9,FALSE))</f>
        <v/>
      </c>
      <c r="AH269" s="137" t="str">
        <f>IF(AH268="","",VLOOKUP(AH268,'シフト記号表（勤務時間帯）'!$C$6:$K$35,9,FALSE))</f>
        <v/>
      </c>
      <c r="AI269" s="137" t="str">
        <f>IF(AI268="","",VLOOKUP(AI268,'シフト記号表（勤務時間帯）'!$C$6:$K$35,9,FALSE))</f>
        <v/>
      </c>
      <c r="AJ269" s="137" t="str">
        <f>IF(AJ268="","",VLOOKUP(AJ268,'シフト記号表（勤務時間帯）'!$C$6:$K$35,9,FALSE))</f>
        <v/>
      </c>
      <c r="AK269" s="137" t="str">
        <f>IF(AK268="","",VLOOKUP(AK268,'シフト記号表（勤務時間帯）'!$C$6:$K$35,9,FALSE))</f>
        <v/>
      </c>
      <c r="AL269" s="137" t="str">
        <f>IF(AL268="","",VLOOKUP(AL268,'シフト記号表（勤務時間帯）'!$C$6:$K$35,9,FALSE))</f>
        <v/>
      </c>
      <c r="AM269" s="138" t="str">
        <f>IF(AM268="","",VLOOKUP(AM268,'シフト記号表（勤務時間帯）'!$C$6:$K$35,9,FALSE))</f>
        <v/>
      </c>
      <c r="AN269" s="136" t="str">
        <f>IF(AN268="","",VLOOKUP(AN268,'シフト記号表（勤務時間帯）'!$C$6:$K$35,9,FALSE))</f>
        <v/>
      </c>
      <c r="AO269" s="137" t="str">
        <f>IF(AO268="","",VLOOKUP(AO268,'シフト記号表（勤務時間帯）'!$C$6:$K$35,9,FALSE))</f>
        <v/>
      </c>
      <c r="AP269" s="137" t="str">
        <f>IF(AP268="","",VLOOKUP(AP268,'シフト記号表（勤務時間帯）'!$C$6:$K$35,9,FALSE))</f>
        <v/>
      </c>
      <c r="AQ269" s="137" t="str">
        <f>IF(AQ268="","",VLOOKUP(AQ268,'シフト記号表（勤務時間帯）'!$C$6:$K$35,9,FALSE))</f>
        <v/>
      </c>
      <c r="AR269" s="137" t="str">
        <f>IF(AR268="","",VLOOKUP(AR268,'シフト記号表（勤務時間帯）'!$C$6:$K$35,9,FALSE))</f>
        <v/>
      </c>
      <c r="AS269" s="137" t="str">
        <f>IF(AS268="","",VLOOKUP(AS268,'シフト記号表（勤務時間帯）'!$C$6:$K$35,9,FALSE))</f>
        <v/>
      </c>
      <c r="AT269" s="138" t="str">
        <f>IF(AT268="","",VLOOKUP(AT268,'シフト記号表（勤務時間帯）'!$C$6:$K$35,9,FALSE))</f>
        <v/>
      </c>
      <c r="AU269" s="136" t="str">
        <f>IF(AU268="","",VLOOKUP(AU268,'シフト記号表（勤務時間帯）'!$C$6:$K$35,9,FALSE))</f>
        <v/>
      </c>
      <c r="AV269" s="137" t="str">
        <f>IF(AV268="","",VLOOKUP(AV268,'シフト記号表（勤務時間帯）'!$C$6:$K$35,9,FALSE))</f>
        <v/>
      </c>
      <c r="AW269" s="137" t="str">
        <f>IF(AW268="","",VLOOKUP(AW268,'シフト記号表（勤務時間帯）'!$C$6:$K$35,9,FALSE))</f>
        <v/>
      </c>
      <c r="AX269" s="862">
        <f>IF($BB$3="４週",SUM(S269:AT269),IF($BB$3="暦月",SUM(S269:AW269),""))</f>
        <v>0</v>
      </c>
      <c r="AY269" s="863"/>
      <c r="AZ269" s="864">
        <f>IF($BB$3="４週",AX269/4,IF($BB$3="暦月",'地密通所（100名）'!AX269/('地密通所（100名）'!$BB$8/7),""))</f>
        <v>0</v>
      </c>
      <c r="BA269" s="865"/>
      <c r="BB269" s="855"/>
      <c r="BC269" s="830"/>
      <c r="BD269" s="830"/>
      <c r="BE269" s="830"/>
      <c r="BF269" s="831"/>
    </row>
    <row r="270" spans="2:58" ht="20.25" customHeight="1">
      <c r="B270" s="1036"/>
      <c r="C270" s="906"/>
      <c r="D270" s="907"/>
      <c r="E270" s="908"/>
      <c r="F270" s="214">
        <f>C268</f>
        <v>0</v>
      </c>
      <c r="G270" s="821"/>
      <c r="H270" s="825"/>
      <c r="I270" s="823"/>
      <c r="J270" s="823"/>
      <c r="K270" s="824"/>
      <c r="L270" s="832"/>
      <c r="M270" s="833"/>
      <c r="N270" s="833"/>
      <c r="O270" s="834"/>
      <c r="P270" s="895" t="s">
        <v>152</v>
      </c>
      <c r="Q270" s="896"/>
      <c r="R270" s="897"/>
      <c r="S270" s="140" t="str">
        <f>IF(S268="","",VLOOKUP(S268,'シフト記号表（勤務時間帯）'!$C$6:$U$35,19,FALSE))</f>
        <v/>
      </c>
      <c r="T270" s="141" t="str">
        <f>IF(T268="","",VLOOKUP(T268,'シフト記号表（勤務時間帯）'!$C$6:$U$35,19,FALSE))</f>
        <v/>
      </c>
      <c r="U270" s="141" t="str">
        <f>IF(U268="","",VLOOKUP(U268,'シフト記号表（勤務時間帯）'!$C$6:$U$35,19,FALSE))</f>
        <v/>
      </c>
      <c r="V270" s="141" t="str">
        <f>IF(V268="","",VLOOKUP(V268,'シフト記号表（勤務時間帯）'!$C$6:$U$35,19,FALSE))</f>
        <v/>
      </c>
      <c r="W270" s="141" t="str">
        <f>IF(W268="","",VLOOKUP(W268,'シフト記号表（勤務時間帯）'!$C$6:$U$35,19,FALSE))</f>
        <v/>
      </c>
      <c r="X270" s="141" t="str">
        <f>IF(X268="","",VLOOKUP(X268,'シフト記号表（勤務時間帯）'!$C$6:$U$35,19,FALSE))</f>
        <v/>
      </c>
      <c r="Y270" s="142" t="str">
        <f>IF(Y268="","",VLOOKUP(Y268,'シフト記号表（勤務時間帯）'!$C$6:$U$35,19,FALSE))</f>
        <v/>
      </c>
      <c r="Z270" s="140" t="str">
        <f>IF(Z268="","",VLOOKUP(Z268,'シフト記号表（勤務時間帯）'!$C$6:$U$35,19,FALSE))</f>
        <v/>
      </c>
      <c r="AA270" s="141" t="str">
        <f>IF(AA268="","",VLOOKUP(AA268,'シフト記号表（勤務時間帯）'!$C$6:$U$35,19,FALSE))</f>
        <v/>
      </c>
      <c r="AB270" s="141" t="str">
        <f>IF(AB268="","",VLOOKUP(AB268,'シフト記号表（勤務時間帯）'!$C$6:$U$35,19,FALSE))</f>
        <v/>
      </c>
      <c r="AC270" s="141" t="str">
        <f>IF(AC268="","",VLOOKUP(AC268,'シフト記号表（勤務時間帯）'!$C$6:$U$35,19,FALSE))</f>
        <v/>
      </c>
      <c r="AD270" s="141" t="str">
        <f>IF(AD268="","",VLOOKUP(AD268,'シフト記号表（勤務時間帯）'!$C$6:$U$35,19,FALSE))</f>
        <v/>
      </c>
      <c r="AE270" s="141" t="str">
        <f>IF(AE268="","",VLOOKUP(AE268,'シフト記号表（勤務時間帯）'!$C$6:$U$35,19,FALSE))</f>
        <v/>
      </c>
      <c r="AF270" s="142" t="str">
        <f>IF(AF268="","",VLOOKUP(AF268,'シフト記号表（勤務時間帯）'!$C$6:$U$35,19,FALSE))</f>
        <v/>
      </c>
      <c r="AG270" s="140" t="str">
        <f>IF(AG268="","",VLOOKUP(AG268,'シフト記号表（勤務時間帯）'!$C$6:$U$35,19,FALSE))</f>
        <v/>
      </c>
      <c r="AH270" s="141" t="str">
        <f>IF(AH268="","",VLOOKUP(AH268,'シフト記号表（勤務時間帯）'!$C$6:$U$35,19,FALSE))</f>
        <v/>
      </c>
      <c r="AI270" s="141" t="str">
        <f>IF(AI268="","",VLOOKUP(AI268,'シフト記号表（勤務時間帯）'!$C$6:$U$35,19,FALSE))</f>
        <v/>
      </c>
      <c r="AJ270" s="141" t="str">
        <f>IF(AJ268="","",VLOOKUP(AJ268,'シフト記号表（勤務時間帯）'!$C$6:$U$35,19,FALSE))</f>
        <v/>
      </c>
      <c r="AK270" s="141" t="str">
        <f>IF(AK268="","",VLOOKUP(AK268,'シフト記号表（勤務時間帯）'!$C$6:$U$35,19,FALSE))</f>
        <v/>
      </c>
      <c r="AL270" s="141" t="str">
        <f>IF(AL268="","",VLOOKUP(AL268,'シフト記号表（勤務時間帯）'!$C$6:$U$35,19,FALSE))</f>
        <v/>
      </c>
      <c r="AM270" s="142" t="str">
        <f>IF(AM268="","",VLOOKUP(AM268,'シフト記号表（勤務時間帯）'!$C$6:$U$35,19,FALSE))</f>
        <v/>
      </c>
      <c r="AN270" s="140" t="str">
        <f>IF(AN268="","",VLOOKUP(AN268,'シフト記号表（勤務時間帯）'!$C$6:$U$35,19,FALSE))</f>
        <v/>
      </c>
      <c r="AO270" s="141" t="str">
        <f>IF(AO268="","",VLOOKUP(AO268,'シフト記号表（勤務時間帯）'!$C$6:$U$35,19,FALSE))</f>
        <v/>
      </c>
      <c r="AP270" s="141" t="str">
        <f>IF(AP268="","",VLOOKUP(AP268,'シフト記号表（勤務時間帯）'!$C$6:$U$35,19,FALSE))</f>
        <v/>
      </c>
      <c r="AQ270" s="141" t="str">
        <f>IF(AQ268="","",VLOOKUP(AQ268,'シフト記号表（勤務時間帯）'!$C$6:$U$35,19,FALSE))</f>
        <v/>
      </c>
      <c r="AR270" s="141" t="str">
        <f>IF(AR268="","",VLOOKUP(AR268,'シフト記号表（勤務時間帯）'!$C$6:$U$35,19,FALSE))</f>
        <v/>
      </c>
      <c r="AS270" s="141" t="str">
        <f>IF(AS268="","",VLOOKUP(AS268,'シフト記号表（勤務時間帯）'!$C$6:$U$35,19,FALSE))</f>
        <v/>
      </c>
      <c r="AT270" s="142" t="str">
        <f>IF(AT268="","",VLOOKUP(AT268,'シフト記号表（勤務時間帯）'!$C$6:$U$35,19,FALSE))</f>
        <v/>
      </c>
      <c r="AU270" s="140" t="str">
        <f>IF(AU268="","",VLOOKUP(AU268,'シフト記号表（勤務時間帯）'!$C$6:$U$35,19,FALSE))</f>
        <v/>
      </c>
      <c r="AV270" s="141" t="str">
        <f>IF(AV268="","",VLOOKUP(AV268,'シフト記号表（勤務時間帯）'!$C$6:$U$35,19,FALSE))</f>
        <v/>
      </c>
      <c r="AW270" s="141" t="str">
        <f>IF(AW268="","",VLOOKUP(AW268,'シフト記号表（勤務時間帯）'!$C$6:$U$35,19,FALSE))</f>
        <v/>
      </c>
      <c r="AX270" s="869">
        <f>IF($BB$3="４週",SUM(S270:AT270),IF($BB$3="暦月",SUM(S270:AW270),""))</f>
        <v>0</v>
      </c>
      <c r="AY270" s="870"/>
      <c r="AZ270" s="871">
        <f>IF($BB$3="４週",AX270/4,IF($BB$3="暦月",'地密通所（100名）'!AX270/('地密通所（100名）'!$BB$8/7),""))</f>
        <v>0</v>
      </c>
      <c r="BA270" s="872"/>
      <c r="BB270" s="914"/>
      <c r="BC270" s="833"/>
      <c r="BD270" s="833"/>
      <c r="BE270" s="833"/>
      <c r="BF270" s="834"/>
    </row>
    <row r="271" spans="2:58" ht="20.25" customHeight="1">
      <c r="B271" s="1036">
        <f>B268+1</f>
        <v>84</v>
      </c>
      <c r="C271" s="900"/>
      <c r="D271" s="901"/>
      <c r="E271" s="902"/>
      <c r="F271" s="143"/>
      <c r="G271" s="819"/>
      <c r="H271" s="822"/>
      <c r="I271" s="823"/>
      <c r="J271" s="823"/>
      <c r="K271" s="824"/>
      <c r="L271" s="826"/>
      <c r="M271" s="827"/>
      <c r="N271" s="827"/>
      <c r="O271" s="828"/>
      <c r="P271" s="835" t="s">
        <v>148</v>
      </c>
      <c r="Q271" s="836"/>
      <c r="R271" s="837"/>
      <c r="S271" s="211"/>
      <c r="T271" s="212"/>
      <c r="U271" s="212"/>
      <c r="V271" s="212"/>
      <c r="W271" s="212"/>
      <c r="X271" s="212"/>
      <c r="Y271" s="213"/>
      <c r="Z271" s="211"/>
      <c r="AA271" s="212"/>
      <c r="AB271" s="212"/>
      <c r="AC271" s="212"/>
      <c r="AD271" s="212"/>
      <c r="AE271" s="212"/>
      <c r="AF271" s="213"/>
      <c r="AG271" s="211"/>
      <c r="AH271" s="212"/>
      <c r="AI271" s="212"/>
      <c r="AJ271" s="212"/>
      <c r="AK271" s="212"/>
      <c r="AL271" s="212"/>
      <c r="AM271" s="213"/>
      <c r="AN271" s="211"/>
      <c r="AO271" s="212"/>
      <c r="AP271" s="212"/>
      <c r="AQ271" s="212"/>
      <c r="AR271" s="212"/>
      <c r="AS271" s="212"/>
      <c r="AT271" s="213"/>
      <c r="AU271" s="211"/>
      <c r="AV271" s="212"/>
      <c r="AW271" s="212"/>
      <c r="AX271" s="1039"/>
      <c r="AY271" s="1040"/>
      <c r="AZ271" s="1041"/>
      <c r="BA271" s="1042"/>
      <c r="BB271" s="854"/>
      <c r="BC271" s="827"/>
      <c r="BD271" s="827"/>
      <c r="BE271" s="827"/>
      <c r="BF271" s="828"/>
    </row>
    <row r="272" spans="2:58" ht="20.25" customHeight="1">
      <c r="B272" s="1036"/>
      <c r="C272" s="903"/>
      <c r="D272" s="904"/>
      <c r="E272" s="905"/>
      <c r="F272" s="135"/>
      <c r="G272" s="820"/>
      <c r="H272" s="825"/>
      <c r="I272" s="823"/>
      <c r="J272" s="823"/>
      <c r="K272" s="824"/>
      <c r="L272" s="829"/>
      <c r="M272" s="830"/>
      <c r="N272" s="830"/>
      <c r="O272" s="831"/>
      <c r="P272" s="859" t="s">
        <v>151</v>
      </c>
      <c r="Q272" s="860"/>
      <c r="R272" s="861"/>
      <c r="S272" s="136" t="str">
        <f>IF(S271="","",VLOOKUP(S271,'シフト記号表（勤務時間帯）'!$C$6:$K$35,9,FALSE))</f>
        <v/>
      </c>
      <c r="T272" s="137" t="str">
        <f>IF(T271="","",VLOOKUP(T271,'シフト記号表（勤務時間帯）'!$C$6:$K$35,9,FALSE))</f>
        <v/>
      </c>
      <c r="U272" s="137" t="str">
        <f>IF(U271="","",VLOOKUP(U271,'シフト記号表（勤務時間帯）'!$C$6:$K$35,9,FALSE))</f>
        <v/>
      </c>
      <c r="V272" s="137" t="str">
        <f>IF(V271="","",VLOOKUP(V271,'シフト記号表（勤務時間帯）'!$C$6:$K$35,9,FALSE))</f>
        <v/>
      </c>
      <c r="W272" s="137" t="str">
        <f>IF(W271="","",VLOOKUP(W271,'シフト記号表（勤務時間帯）'!$C$6:$K$35,9,FALSE))</f>
        <v/>
      </c>
      <c r="X272" s="137" t="str">
        <f>IF(X271="","",VLOOKUP(X271,'シフト記号表（勤務時間帯）'!$C$6:$K$35,9,FALSE))</f>
        <v/>
      </c>
      <c r="Y272" s="138" t="str">
        <f>IF(Y271="","",VLOOKUP(Y271,'シフト記号表（勤務時間帯）'!$C$6:$K$35,9,FALSE))</f>
        <v/>
      </c>
      <c r="Z272" s="136" t="str">
        <f>IF(Z271="","",VLOOKUP(Z271,'シフト記号表（勤務時間帯）'!$C$6:$K$35,9,FALSE))</f>
        <v/>
      </c>
      <c r="AA272" s="137" t="str">
        <f>IF(AA271="","",VLOOKUP(AA271,'シフト記号表（勤務時間帯）'!$C$6:$K$35,9,FALSE))</f>
        <v/>
      </c>
      <c r="AB272" s="137" t="str">
        <f>IF(AB271="","",VLOOKUP(AB271,'シフト記号表（勤務時間帯）'!$C$6:$K$35,9,FALSE))</f>
        <v/>
      </c>
      <c r="AC272" s="137" t="str">
        <f>IF(AC271="","",VLOOKUP(AC271,'シフト記号表（勤務時間帯）'!$C$6:$K$35,9,FALSE))</f>
        <v/>
      </c>
      <c r="AD272" s="137" t="str">
        <f>IF(AD271="","",VLOOKUP(AD271,'シフト記号表（勤務時間帯）'!$C$6:$K$35,9,FALSE))</f>
        <v/>
      </c>
      <c r="AE272" s="137" t="str">
        <f>IF(AE271="","",VLOOKUP(AE271,'シフト記号表（勤務時間帯）'!$C$6:$K$35,9,FALSE))</f>
        <v/>
      </c>
      <c r="AF272" s="138" t="str">
        <f>IF(AF271="","",VLOOKUP(AF271,'シフト記号表（勤務時間帯）'!$C$6:$K$35,9,FALSE))</f>
        <v/>
      </c>
      <c r="AG272" s="136" t="str">
        <f>IF(AG271="","",VLOOKUP(AG271,'シフト記号表（勤務時間帯）'!$C$6:$K$35,9,FALSE))</f>
        <v/>
      </c>
      <c r="AH272" s="137" t="str">
        <f>IF(AH271="","",VLOOKUP(AH271,'シフト記号表（勤務時間帯）'!$C$6:$K$35,9,FALSE))</f>
        <v/>
      </c>
      <c r="AI272" s="137" t="str">
        <f>IF(AI271="","",VLOOKUP(AI271,'シフト記号表（勤務時間帯）'!$C$6:$K$35,9,FALSE))</f>
        <v/>
      </c>
      <c r="AJ272" s="137" t="str">
        <f>IF(AJ271="","",VLOOKUP(AJ271,'シフト記号表（勤務時間帯）'!$C$6:$K$35,9,FALSE))</f>
        <v/>
      </c>
      <c r="AK272" s="137" t="str">
        <f>IF(AK271="","",VLOOKUP(AK271,'シフト記号表（勤務時間帯）'!$C$6:$K$35,9,FALSE))</f>
        <v/>
      </c>
      <c r="AL272" s="137" t="str">
        <f>IF(AL271="","",VLOOKUP(AL271,'シフト記号表（勤務時間帯）'!$C$6:$K$35,9,FALSE))</f>
        <v/>
      </c>
      <c r="AM272" s="138" t="str">
        <f>IF(AM271="","",VLOOKUP(AM271,'シフト記号表（勤務時間帯）'!$C$6:$K$35,9,FALSE))</f>
        <v/>
      </c>
      <c r="AN272" s="136" t="str">
        <f>IF(AN271="","",VLOOKUP(AN271,'シフト記号表（勤務時間帯）'!$C$6:$K$35,9,FALSE))</f>
        <v/>
      </c>
      <c r="AO272" s="137" t="str">
        <f>IF(AO271="","",VLOOKUP(AO271,'シフト記号表（勤務時間帯）'!$C$6:$K$35,9,FALSE))</f>
        <v/>
      </c>
      <c r="AP272" s="137" t="str">
        <f>IF(AP271="","",VLOOKUP(AP271,'シフト記号表（勤務時間帯）'!$C$6:$K$35,9,FALSE))</f>
        <v/>
      </c>
      <c r="AQ272" s="137" t="str">
        <f>IF(AQ271="","",VLOOKUP(AQ271,'シフト記号表（勤務時間帯）'!$C$6:$K$35,9,FALSE))</f>
        <v/>
      </c>
      <c r="AR272" s="137" t="str">
        <f>IF(AR271="","",VLOOKUP(AR271,'シフト記号表（勤務時間帯）'!$C$6:$K$35,9,FALSE))</f>
        <v/>
      </c>
      <c r="AS272" s="137" t="str">
        <f>IF(AS271="","",VLOOKUP(AS271,'シフト記号表（勤務時間帯）'!$C$6:$K$35,9,FALSE))</f>
        <v/>
      </c>
      <c r="AT272" s="138" t="str">
        <f>IF(AT271="","",VLOOKUP(AT271,'シフト記号表（勤務時間帯）'!$C$6:$K$35,9,FALSE))</f>
        <v/>
      </c>
      <c r="AU272" s="136" t="str">
        <f>IF(AU271="","",VLOOKUP(AU271,'シフト記号表（勤務時間帯）'!$C$6:$K$35,9,FALSE))</f>
        <v/>
      </c>
      <c r="AV272" s="137" t="str">
        <f>IF(AV271="","",VLOOKUP(AV271,'シフト記号表（勤務時間帯）'!$C$6:$K$35,9,FALSE))</f>
        <v/>
      </c>
      <c r="AW272" s="137" t="str">
        <f>IF(AW271="","",VLOOKUP(AW271,'シフト記号表（勤務時間帯）'!$C$6:$K$35,9,FALSE))</f>
        <v/>
      </c>
      <c r="AX272" s="862">
        <f>IF($BB$3="４週",SUM(S272:AT272),IF($BB$3="暦月",SUM(S272:AW272),""))</f>
        <v>0</v>
      </c>
      <c r="AY272" s="863"/>
      <c r="AZ272" s="864">
        <f>IF($BB$3="４週",AX272/4,IF($BB$3="暦月",'地密通所（100名）'!AX272/('地密通所（100名）'!$BB$8/7),""))</f>
        <v>0</v>
      </c>
      <c r="BA272" s="865"/>
      <c r="BB272" s="855"/>
      <c r="BC272" s="830"/>
      <c r="BD272" s="830"/>
      <c r="BE272" s="830"/>
      <c r="BF272" s="831"/>
    </row>
    <row r="273" spans="2:58" ht="20.25" customHeight="1">
      <c r="B273" s="1036"/>
      <c r="C273" s="906"/>
      <c r="D273" s="907"/>
      <c r="E273" s="908"/>
      <c r="F273" s="214">
        <f>C271</f>
        <v>0</v>
      </c>
      <c r="G273" s="821"/>
      <c r="H273" s="825"/>
      <c r="I273" s="823"/>
      <c r="J273" s="823"/>
      <c r="K273" s="824"/>
      <c r="L273" s="832"/>
      <c r="M273" s="833"/>
      <c r="N273" s="833"/>
      <c r="O273" s="834"/>
      <c r="P273" s="895" t="s">
        <v>152</v>
      </c>
      <c r="Q273" s="896"/>
      <c r="R273" s="897"/>
      <c r="S273" s="140" t="str">
        <f>IF(S271="","",VLOOKUP(S271,'シフト記号表（勤務時間帯）'!$C$6:$U$35,19,FALSE))</f>
        <v/>
      </c>
      <c r="T273" s="141" t="str">
        <f>IF(T271="","",VLOOKUP(T271,'シフト記号表（勤務時間帯）'!$C$6:$U$35,19,FALSE))</f>
        <v/>
      </c>
      <c r="U273" s="141" t="str">
        <f>IF(U271="","",VLOOKUP(U271,'シフト記号表（勤務時間帯）'!$C$6:$U$35,19,FALSE))</f>
        <v/>
      </c>
      <c r="V273" s="141" t="str">
        <f>IF(V271="","",VLOOKUP(V271,'シフト記号表（勤務時間帯）'!$C$6:$U$35,19,FALSE))</f>
        <v/>
      </c>
      <c r="W273" s="141" t="str">
        <f>IF(W271="","",VLOOKUP(W271,'シフト記号表（勤務時間帯）'!$C$6:$U$35,19,FALSE))</f>
        <v/>
      </c>
      <c r="X273" s="141" t="str">
        <f>IF(X271="","",VLOOKUP(X271,'シフト記号表（勤務時間帯）'!$C$6:$U$35,19,FALSE))</f>
        <v/>
      </c>
      <c r="Y273" s="142" t="str">
        <f>IF(Y271="","",VLOOKUP(Y271,'シフト記号表（勤務時間帯）'!$C$6:$U$35,19,FALSE))</f>
        <v/>
      </c>
      <c r="Z273" s="140" t="str">
        <f>IF(Z271="","",VLOOKUP(Z271,'シフト記号表（勤務時間帯）'!$C$6:$U$35,19,FALSE))</f>
        <v/>
      </c>
      <c r="AA273" s="141" t="str">
        <f>IF(AA271="","",VLOOKUP(AA271,'シフト記号表（勤務時間帯）'!$C$6:$U$35,19,FALSE))</f>
        <v/>
      </c>
      <c r="AB273" s="141" t="str">
        <f>IF(AB271="","",VLOOKUP(AB271,'シフト記号表（勤務時間帯）'!$C$6:$U$35,19,FALSE))</f>
        <v/>
      </c>
      <c r="AC273" s="141" t="str">
        <f>IF(AC271="","",VLOOKUP(AC271,'シフト記号表（勤務時間帯）'!$C$6:$U$35,19,FALSE))</f>
        <v/>
      </c>
      <c r="AD273" s="141" t="str">
        <f>IF(AD271="","",VLOOKUP(AD271,'シフト記号表（勤務時間帯）'!$C$6:$U$35,19,FALSE))</f>
        <v/>
      </c>
      <c r="AE273" s="141" t="str">
        <f>IF(AE271="","",VLOOKUP(AE271,'シフト記号表（勤務時間帯）'!$C$6:$U$35,19,FALSE))</f>
        <v/>
      </c>
      <c r="AF273" s="142" t="str">
        <f>IF(AF271="","",VLOOKUP(AF271,'シフト記号表（勤務時間帯）'!$C$6:$U$35,19,FALSE))</f>
        <v/>
      </c>
      <c r="AG273" s="140" t="str">
        <f>IF(AG271="","",VLOOKUP(AG271,'シフト記号表（勤務時間帯）'!$C$6:$U$35,19,FALSE))</f>
        <v/>
      </c>
      <c r="AH273" s="141" t="str">
        <f>IF(AH271="","",VLOOKUP(AH271,'シフト記号表（勤務時間帯）'!$C$6:$U$35,19,FALSE))</f>
        <v/>
      </c>
      <c r="AI273" s="141" t="str">
        <f>IF(AI271="","",VLOOKUP(AI271,'シフト記号表（勤務時間帯）'!$C$6:$U$35,19,FALSE))</f>
        <v/>
      </c>
      <c r="AJ273" s="141" t="str">
        <f>IF(AJ271="","",VLOOKUP(AJ271,'シフト記号表（勤務時間帯）'!$C$6:$U$35,19,FALSE))</f>
        <v/>
      </c>
      <c r="AK273" s="141" t="str">
        <f>IF(AK271="","",VLOOKUP(AK271,'シフト記号表（勤務時間帯）'!$C$6:$U$35,19,FALSE))</f>
        <v/>
      </c>
      <c r="AL273" s="141" t="str">
        <f>IF(AL271="","",VLOOKUP(AL271,'シフト記号表（勤務時間帯）'!$C$6:$U$35,19,FALSE))</f>
        <v/>
      </c>
      <c r="AM273" s="142" t="str">
        <f>IF(AM271="","",VLOOKUP(AM271,'シフト記号表（勤務時間帯）'!$C$6:$U$35,19,FALSE))</f>
        <v/>
      </c>
      <c r="AN273" s="140" t="str">
        <f>IF(AN271="","",VLOOKUP(AN271,'シフト記号表（勤務時間帯）'!$C$6:$U$35,19,FALSE))</f>
        <v/>
      </c>
      <c r="AO273" s="141" t="str">
        <f>IF(AO271="","",VLOOKUP(AO271,'シフト記号表（勤務時間帯）'!$C$6:$U$35,19,FALSE))</f>
        <v/>
      </c>
      <c r="AP273" s="141" t="str">
        <f>IF(AP271="","",VLOOKUP(AP271,'シフト記号表（勤務時間帯）'!$C$6:$U$35,19,FALSE))</f>
        <v/>
      </c>
      <c r="AQ273" s="141" t="str">
        <f>IF(AQ271="","",VLOOKUP(AQ271,'シフト記号表（勤務時間帯）'!$C$6:$U$35,19,FALSE))</f>
        <v/>
      </c>
      <c r="AR273" s="141" t="str">
        <f>IF(AR271="","",VLOOKUP(AR271,'シフト記号表（勤務時間帯）'!$C$6:$U$35,19,FALSE))</f>
        <v/>
      </c>
      <c r="AS273" s="141" t="str">
        <f>IF(AS271="","",VLOOKUP(AS271,'シフト記号表（勤務時間帯）'!$C$6:$U$35,19,FALSE))</f>
        <v/>
      </c>
      <c r="AT273" s="142" t="str">
        <f>IF(AT271="","",VLOOKUP(AT271,'シフト記号表（勤務時間帯）'!$C$6:$U$35,19,FALSE))</f>
        <v/>
      </c>
      <c r="AU273" s="140" t="str">
        <f>IF(AU271="","",VLOOKUP(AU271,'シフト記号表（勤務時間帯）'!$C$6:$U$35,19,FALSE))</f>
        <v/>
      </c>
      <c r="AV273" s="141" t="str">
        <f>IF(AV271="","",VLOOKUP(AV271,'シフト記号表（勤務時間帯）'!$C$6:$U$35,19,FALSE))</f>
        <v/>
      </c>
      <c r="AW273" s="141" t="str">
        <f>IF(AW271="","",VLOOKUP(AW271,'シフト記号表（勤務時間帯）'!$C$6:$U$35,19,FALSE))</f>
        <v/>
      </c>
      <c r="AX273" s="869">
        <f>IF($BB$3="４週",SUM(S273:AT273),IF($BB$3="暦月",SUM(S273:AW273),""))</f>
        <v>0</v>
      </c>
      <c r="AY273" s="870"/>
      <c r="AZ273" s="871">
        <f>IF($BB$3="４週",AX273/4,IF($BB$3="暦月",'地密通所（100名）'!AX273/('地密通所（100名）'!$BB$8/7),""))</f>
        <v>0</v>
      </c>
      <c r="BA273" s="872"/>
      <c r="BB273" s="914"/>
      <c r="BC273" s="833"/>
      <c r="BD273" s="833"/>
      <c r="BE273" s="833"/>
      <c r="BF273" s="834"/>
    </row>
    <row r="274" spans="2:58" ht="20.25" customHeight="1">
      <c r="B274" s="1036">
        <f>B271+1</f>
        <v>85</v>
      </c>
      <c r="C274" s="900"/>
      <c r="D274" s="901"/>
      <c r="E274" s="902"/>
      <c r="F274" s="143"/>
      <c r="G274" s="819"/>
      <c r="H274" s="822"/>
      <c r="I274" s="823"/>
      <c r="J274" s="823"/>
      <c r="K274" s="824"/>
      <c r="L274" s="826"/>
      <c r="M274" s="827"/>
      <c r="N274" s="827"/>
      <c r="O274" s="828"/>
      <c r="P274" s="835" t="s">
        <v>148</v>
      </c>
      <c r="Q274" s="836"/>
      <c r="R274" s="837"/>
      <c r="S274" s="211"/>
      <c r="T274" s="212"/>
      <c r="U274" s="212"/>
      <c r="V274" s="212"/>
      <c r="W274" s="212"/>
      <c r="X274" s="212"/>
      <c r="Y274" s="213"/>
      <c r="Z274" s="211"/>
      <c r="AA274" s="212"/>
      <c r="AB274" s="212"/>
      <c r="AC274" s="212"/>
      <c r="AD274" s="212"/>
      <c r="AE274" s="212"/>
      <c r="AF274" s="213"/>
      <c r="AG274" s="211"/>
      <c r="AH274" s="212"/>
      <c r="AI274" s="212"/>
      <c r="AJ274" s="212"/>
      <c r="AK274" s="212"/>
      <c r="AL274" s="212"/>
      <c r="AM274" s="213"/>
      <c r="AN274" s="211"/>
      <c r="AO274" s="212"/>
      <c r="AP274" s="212"/>
      <c r="AQ274" s="212"/>
      <c r="AR274" s="212"/>
      <c r="AS274" s="212"/>
      <c r="AT274" s="213"/>
      <c r="AU274" s="211"/>
      <c r="AV274" s="212"/>
      <c r="AW274" s="212"/>
      <c r="AX274" s="1039"/>
      <c r="AY274" s="1040"/>
      <c r="AZ274" s="1041"/>
      <c r="BA274" s="1042"/>
      <c r="BB274" s="854"/>
      <c r="BC274" s="827"/>
      <c r="BD274" s="827"/>
      <c r="BE274" s="827"/>
      <c r="BF274" s="828"/>
    </row>
    <row r="275" spans="2:58" ht="20.25" customHeight="1">
      <c r="B275" s="1036"/>
      <c r="C275" s="903"/>
      <c r="D275" s="904"/>
      <c r="E275" s="905"/>
      <c r="F275" s="135"/>
      <c r="G275" s="820"/>
      <c r="H275" s="825"/>
      <c r="I275" s="823"/>
      <c r="J275" s="823"/>
      <c r="K275" s="824"/>
      <c r="L275" s="829"/>
      <c r="M275" s="830"/>
      <c r="N275" s="830"/>
      <c r="O275" s="831"/>
      <c r="P275" s="859" t="s">
        <v>151</v>
      </c>
      <c r="Q275" s="860"/>
      <c r="R275" s="861"/>
      <c r="S275" s="136" t="str">
        <f>IF(S274="","",VLOOKUP(S274,'シフト記号表（勤務時間帯）'!$C$6:$K$35,9,FALSE))</f>
        <v/>
      </c>
      <c r="T275" s="137" t="str">
        <f>IF(T274="","",VLOOKUP(T274,'シフト記号表（勤務時間帯）'!$C$6:$K$35,9,FALSE))</f>
        <v/>
      </c>
      <c r="U275" s="137" t="str">
        <f>IF(U274="","",VLOOKUP(U274,'シフト記号表（勤務時間帯）'!$C$6:$K$35,9,FALSE))</f>
        <v/>
      </c>
      <c r="V275" s="137" t="str">
        <f>IF(V274="","",VLOOKUP(V274,'シフト記号表（勤務時間帯）'!$C$6:$K$35,9,FALSE))</f>
        <v/>
      </c>
      <c r="W275" s="137" t="str">
        <f>IF(W274="","",VLOOKUP(W274,'シフト記号表（勤務時間帯）'!$C$6:$K$35,9,FALSE))</f>
        <v/>
      </c>
      <c r="X275" s="137" t="str">
        <f>IF(X274="","",VLOOKUP(X274,'シフト記号表（勤務時間帯）'!$C$6:$K$35,9,FALSE))</f>
        <v/>
      </c>
      <c r="Y275" s="138" t="str">
        <f>IF(Y274="","",VLOOKUP(Y274,'シフト記号表（勤務時間帯）'!$C$6:$K$35,9,FALSE))</f>
        <v/>
      </c>
      <c r="Z275" s="136" t="str">
        <f>IF(Z274="","",VLOOKUP(Z274,'シフト記号表（勤務時間帯）'!$C$6:$K$35,9,FALSE))</f>
        <v/>
      </c>
      <c r="AA275" s="137" t="str">
        <f>IF(AA274="","",VLOOKUP(AA274,'シフト記号表（勤務時間帯）'!$C$6:$K$35,9,FALSE))</f>
        <v/>
      </c>
      <c r="AB275" s="137" t="str">
        <f>IF(AB274="","",VLOOKUP(AB274,'シフト記号表（勤務時間帯）'!$C$6:$K$35,9,FALSE))</f>
        <v/>
      </c>
      <c r="AC275" s="137" t="str">
        <f>IF(AC274="","",VLOOKUP(AC274,'シフト記号表（勤務時間帯）'!$C$6:$K$35,9,FALSE))</f>
        <v/>
      </c>
      <c r="AD275" s="137" t="str">
        <f>IF(AD274="","",VLOOKUP(AD274,'シフト記号表（勤務時間帯）'!$C$6:$K$35,9,FALSE))</f>
        <v/>
      </c>
      <c r="AE275" s="137" t="str">
        <f>IF(AE274="","",VLOOKUP(AE274,'シフト記号表（勤務時間帯）'!$C$6:$K$35,9,FALSE))</f>
        <v/>
      </c>
      <c r="AF275" s="138" t="str">
        <f>IF(AF274="","",VLOOKUP(AF274,'シフト記号表（勤務時間帯）'!$C$6:$K$35,9,FALSE))</f>
        <v/>
      </c>
      <c r="AG275" s="136" t="str">
        <f>IF(AG274="","",VLOOKUP(AG274,'シフト記号表（勤務時間帯）'!$C$6:$K$35,9,FALSE))</f>
        <v/>
      </c>
      <c r="AH275" s="137" t="str">
        <f>IF(AH274="","",VLOOKUP(AH274,'シフト記号表（勤務時間帯）'!$C$6:$K$35,9,FALSE))</f>
        <v/>
      </c>
      <c r="AI275" s="137" t="str">
        <f>IF(AI274="","",VLOOKUP(AI274,'シフト記号表（勤務時間帯）'!$C$6:$K$35,9,FALSE))</f>
        <v/>
      </c>
      <c r="AJ275" s="137" t="str">
        <f>IF(AJ274="","",VLOOKUP(AJ274,'シフト記号表（勤務時間帯）'!$C$6:$K$35,9,FALSE))</f>
        <v/>
      </c>
      <c r="AK275" s="137" t="str">
        <f>IF(AK274="","",VLOOKUP(AK274,'シフト記号表（勤務時間帯）'!$C$6:$K$35,9,FALSE))</f>
        <v/>
      </c>
      <c r="AL275" s="137" t="str">
        <f>IF(AL274="","",VLOOKUP(AL274,'シフト記号表（勤務時間帯）'!$C$6:$K$35,9,FALSE))</f>
        <v/>
      </c>
      <c r="AM275" s="138" t="str">
        <f>IF(AM274="","",VLOOKUP(AM274,'シフト記号表（勤務時間帯）'!$C$6:$K$35,9,FALSE))</f>
        <v/>
      </c>
      <c r="AN275" s="136" t="str">
        <f>IF(AN274="","",VLOOKUP(AN274,'シフト記号表（勤務時間帯）'!$C$6:$K$35,9,FALSE))</f>
        <v/>
      </c>
      <c r="AO275" s="137" t="str">
        <f>IF(AO274="","",VLOOKUP(AO274,'シフト記号表（勤務時間帯）'!$C$6:$K$35,9,FALSE))</f>
        <v/>
      </c>
      <c r="AP275" s="137" t="str">
        <f>IF(AP274="","",VLOOKUP(AP274,'シフト記号表（勤務時間帯）'!$C$6:$K$35,9,FALSE))</f>
        <v/>
      </c>
      <c r="AQ275" s="137" t="str">
        <f>IF(AQ274="","",VLOOKUP(AQ274,'シフト記号表（勤務時間帯）'!$C$6:$K$35,9,FALSE))</f>
        <v/>
      </c>
      <c r="AR275" s="137" t="str">
        <f>IF(AR274="","",VLOOKUP(AR274,'シフト記号表（勤務時間帯）'!$C$6:$K$35,9,FALSE))</f>
        <v/>
      </c>
      <c r="AS275" s="137" t="str">
        <f>IF(AS274="","",VLOOKUP(AS274,'シフト記号表（勤務時間帯）'!$C$6:$K$35,9,FALSE))</f>
        <v/>
      </c>
      <c r="AT275" s="138" t="str">
        <f>IF(AT274="","",VLOOKUP(AT274,'シフト記号表（勤務時間帯）'!$C$6:$K$35,9,FALSE))</f>
        <v/>
      </c>
      <c r="AU275" s="136" t="str">
        <f>IF(AU274="","",VLOOKUP(AU274,'シフト記号表（勤務時間帯）'!$C$6:$K$35,9,FALSE))</f>
        <v/>
      </c>
      <c r="AV275" s="137" t="str">
        <f>IF(AV274="","",VLOOKUP(AV274,'シフト記号表（勤務時間帯）'!$C$6:$K$35,9,FALSE))</f>
        <v/>
      </c>
      <c r="AW275" s="137" t="str">
        <f>IF(AW274="","",VLOOKUP(AW274,'シフト記号表（勤務時間帯）'!$C$6:$K$35,9,FALSE))</f>
        <v/>
      </c>
      <c r="AX275" s="862">
        <f>IF($BB$3="４週",SUM(S275:AT275),IF($BB$3="暦月",SUM(S275:AW275),""))</f>
        <v>0</v>
      </c>
      <c r="AY275" s="863"/>
      <c r="AZ275" s="864">
        <f>IF($BB$3="４週",AX275/4,IF($BB$3="暦月",'地密通所（100名）'!AX275/('地密通所（100名）'!$BB$8/7),""))</f>
        <v>0</v>
      </c>
      <c r="BA275" s="865"/>
      <c r="BB275" s="855"/>
      <c r="BC275" s="830"/>
      <c r="BD275" s="830"/>
      <c r="BE275" s="830"/>
      <c r="BF275" s="831"/>
    </row>
    <row r="276" spans="2:58" ht="20.25" customHeight="1">
      <c r="B276" s="1036"/>
      <c r="C276" s="906"/>
      <c r="D276" s="907"/>
      <c r="E276" s="908"/>
      <c r="F276" s="214">
        <f>C274</f>
        <v>0</v>
      </c>
      <c r="G276" s="821"/>
      <c r="H276" s="825"/>
      <c r="I276" s="823"/>
      <c r="J276" s="823"/>
      <c r="K276" s="824"/>
      <c r="L276" s="832"/>
      <c r="M276" s="833"/>
      <c r="N276" s="833"/>
      <c r="O276" s="834"/>
      <c r="P276" s="895" t="s">
        <v>152</v>
      </c>
      <c r="Q276" s="896"/>
      <c r="R276" s="897"/>
      <c r="S276" s="140" t="str">
        <f>IF(S274="","",VLOOKUP(S274,'シフト記号表（勤務時間帯）'!$C$6:$U$35,19,FALSE))</f>
        <v/>
      </c>
      <c r="T276" s="141" t="str">
        <f>IF(T274="","",VLOOKUP(T274,'シフト記号表（勤務時間帯）'!$C$6:$U$35,19,FALSE))</f>
        <v/>
      </c>
      <c r="U276" s="141" t="str">
        <f>IF(U274="","",VLOOKUP(U274,'シフト記号表（勤務時間帯）'!$C$6:$U$35,19,FALSE))</f>
        <v/>
      </c>
      <c r="V276" s="141" t="str">
        <f>IF(V274="","",VLOOKUP(V274,'シフト記号表（勤務時間帯）'!$C$6:$U$35,19,FALSE))</f>
        <v/>
      </c>
      <c r="W276" s="141" t="str">
        <f>IF(W274="","",VLOOKUP(W274,'シフト記号表（勤務時間帯）'!$C$6:$U$35,19,FALSE))</f>
        <v/>
      </c>
      <c r="X276" s="141" t="str">
        <f>IF(X274="","",VLOOKUP(X274,'シフト記号表（勤務時間帯）'!$C$6:$U$35,19,FALSE))</f>
        <v/>
      </c>
      <c r="Y276" s="142" t="str">
        <f>IF(Y274="","",VLOOKUP(Y274,'シフト記号表（勤務時間帯）'!$C$6:$U$35,19,FALSE))</f>
        <v/>
      </c>
      <c r="Z276" s="140" t="str">
        <f>IF(Z274="","",VLOOKUP(Z274,'シフト記号表（勤務時間帯）'!$C$6:$U$35,19,FALSE))</f>
        <v/>
      </c>
      <c r="AA276" s="141" t="str">
        <f>IF(AA274="","",VLOOKUP(AA274,'シフト記号表（勤務時間帯）'!$C$6:$U$35,19,FALSE))</f>
        <v/>
      </c>
      <c r="AB276" s="141" t="str">
        <f>IF(AB274="","",VLOOKUP(AB274,'シフト記号表（勤務時間帯）'!$C$6:$U$35,19,FALSE))</f>
        <v/>
      </c>
      <c r="AC276" s="141" t="str">
        <f>IF(AC274="","",VLOOKUP(AC274,'シフト記号表（勤務時間帯）'!$C$6:$U$35,19,FALSE))</f>
        <v/>
      </c>
      <c r="AD276" s="141" t="str">
        <f>IF(AD274="","",VLOOKUP(AD274,'シフト記号表（勤務時間帯）'!$C$6:$U$35,19,FALSE))</f>
        <v/>
      </c>
      <c r="AE276" s="141" t="str">
        <f>IF(AE274="","",VLOOKUP(AE274,'シフト記号表（勤務時間帯）'!$C$6:$U$35,19,FALSE))</f>
        <v/>
      </c>
      <c r="AF276" s="142" t="str">
        <f>IF(AF274="","",VLOOKUP(AF274,'シフト記号表（勤務時間帯）'!$C$6:$U$35,19,FALSE))</f>
        <v/>
      </c>
      <c r="AG276" s="140" t="str">
        <f>IF(AG274="","",VLOOKUP(AG274,'シフト記号表（勤務時間帯）'!$C$6:$U$35,19,FALSE))</f>
        <v/>
      </c>
      <c r="AH276" s="141" t="str">
        <f>IF(AH274="","",VLOOKUP(AH274,'シフト記号表（勤務時間帯）'!$C$6:$U$35,19,FALSE))</f>
        <v/>
      </c>
      <c r="AI276" s="141" t="str">
        <f>IF(AI274="","",VLOOKUP(AI274,'シフト記号表（勤務時間帯）'!$C$6:$U$35,19,FALSE))</f>
        <v/>
      </c>
      <c r="AJ276" s="141" t="str">
        <f>IF(AJ274="","",VLOOKUP(AJ274,'シフト記号表（勤務時間帯）'!$C$6:$U$35,19,FALSE))</f>
        <v/>
      </c>
      <c r="AK276" s="141" t="str">
        <f>IF(AK274="","",VLOOKUP(AK274,'シフト記号表（勤務時間帯）'!$C$6:$U$35,19,FALSE))</f>
        <v/>
      </c>
      <c r="AL276" s="141" t="str">
        <f>IF(AL274="","",VLOOKUP(AL274,'シフト記号表（勤務時間帯）'!$C$6:$U$35,19,FALSE))</f>
        <v/>
      </c>
      <c r="AM276" s="142" t="str">
        <f>IF(AM274="","",VLOOKUP(AM274,'シフト記号表（勤務時間帯）'!$C$6:$U$35,19,FALSE))</f>
        <v/>
      </c>
      <c r="AN276" s="140" t="str">
        <f>IF(AN274="","",VLOOKUP(AN274,'シフト記号表（勤務時間帯）'!$C$6:$U$35,19,FALSE))</f>
        <v/>
      </c>
      <c r="AO276" s="141" t="str">
        <f>IF(AO274="","",VLOOKUP(AO274,'シフト記号表（勤務時間帯）'!$C$6:$U$35,19,FALSE))</f>
        <v/>
      </c>
      <c r="AP276" s="141" t="str">
        <f>IF(AP274="","",VLOOKUP(AP274,'シフト記号表（勤務時間帯）'!$C$6:$U$35,19,FALSE))</f>
        <v/>
      </c>
      <c r="AQ276" s="141" t="str">
        <f>IF(AQ274="","",VLOOKUP(AQ274,'シフト記号表（勤務時間帯）'!$C$6:$U$35,19,FALSE))</f>
        <v/>
      </c>
      <c r="AR276" s="141" t="str">
        <f>IF(AR274="","",VLOOKUP(AR274,'シフト記号表（勤務時間帯）'!$C$6:$U$35,19,FALSE))</f>
        <v/>
      </c>
      <c r="AS276" s="141" t="str">
        <f>IF(AS274="","",VLOOKUP(AS274,'シフト記号表（勤務時間帯）'!$C$6:$U$35,19,FALSE))</f>
        <v/>
      </c>
      <c r="AT276" s="142" t="str">
        <f>IF(AT274="","",VLOOKUP(AT274,'シフト記号表（勤務時間帯）'!$C$6:$U$35,19,FALSE))</f>
        <v/>
      </c>
      <c r="AU276" s="140" t="str">
        <f>IF(AU274="","",VLOOKUP(AU274,'シフト記号表（勤務時間帯）'!$C$6:$U$35,19,FALSE))</f>
        <v/>
      </c>
      <c r="AV276" s="141" t="str">
        <f>IF(AV274="","",VLOOKUP(AV274,'シフト記号表（勤務時間帯）'!$C$6:$U$35,19,FALSE))</f>
        <v/>
      </c>
      <c r="AW276" s="141" t="str">
        <f>IF(AW274="","",VLOOKUP(AW274,'シフト記号表（勤務時間帯）'!$C$6:$U$35,19,FALSE))</f>
        <v/>
      </c>
      <c r="AX276" s="869">
        <f>IF($BB$3="４週",SUM(S276:AT276),IF($BB$3="暦月",SUM(S276:AW276),""))</f>
        <v>0</v>
      </c>
      <c r="AY276" s="870"/>
      <c r="AZ276" s="871">
        <f>IF($BB$3="４週",AX276/4,IF($BB$3="暦月",'地密通所（100名）'!AX276/('地密通所（100名）'!$BB$8/7),""))</f>
        <v>0</v>
      </c>
      <c r="BA276" s="872"/>
      <c r="BB276" s="914"/>
      <c r="BC276" s="833"/>
      <c r="BD276" s="833"/>
      <c r="BE276" s="833"/>
      <c r="BF276" s="834"/>
    </row>
    <row r="277" spans="2:58" ht="20.25" customHeight="1">
      <c r="B277" s="1036">
        <f>B274+1</f>
        <v>86</v>
      </c>
      <c r="C277" s="900"/>
      <c r="D277" s="901"/>
      <c r="E277" s="902"/>
      <c r="F277" s="143"/>
      <c r="G277" s="819"/>
      <c r="H277" s="822"/>
      <c r="I277" s="823"/>
      <c r="J277" s="823"/>
      <c r="K277" s="824"/>
      <c r="L277" s="826"/>
      <c r="M277" s="827"/>
      <c r="N277" s="827"/>
      <c r="O277" s="828"/>
      <c r="P277" s="835" t="s">
        <v>148</v>
      </c>
      <c r="Q277" s="836"/>
      <c r="R277" s="837"/>
      <c r="S277" s="211"/>
      <c r="T277" s="212"/>
      <c r="U277" s="212"/>
      <c r="V277" s="212"/>
      <c r="W277" s="212"/>
      <c r="X277" s="212"/>
      <c r="Y277" s="213"/>
      <c r="Z277" s="211"/>
      <c r="AA277" s="212"/>
      <c r="AB277" s="212"/>
      <c r="AC277" s="212"/>
      <c r="AD277" s="212"/>
      <c r="AE277" s="212"/>
      <c r="AF277" s="213"/>
      <c r="AG277" s="211"/>
      <c r="AH277" s="212"/>
      <c r="AI277" s="212"/>
      <c r="AJ277" s="212"/>
      <c r="AK277" s="212"/>
      <c r="AL277" s="212"/>
      <c r="AM277" s="213"/>
      <c r="AN277" s="211"/>
      <c r="AO277" s="212"/>
      <c r="AP277" s="212"/>
      <c r="AQ277" s="212"/>
      <c r="AR277" s="212"/>
      <c r="AS277" s="212"/>
      <c r="AT277" s="213"/>
      <c r="AU277" s="211"/>
      <c r="AV277" s="212"/>
      <c r="AW277" s="212"/>
      <c r="AX277" s="1039"/>
      <c r="AY277" s="1040"/>
      <c r="AZ277" s="1041"/>
      <c r="BA277" s="1042"/>
      <c r="BB277" s="854"/>
      <c r="BC277" s="827"/>
      <c r="BD277" s="827"/>
      <c r="BE277" s="827"/>
      <c r="BF277" s="828"/>
    </row>
    <row r="278" spans="2:58" ht="20.25" customHeight="1">
      <c r="B278" s="1036"/>
      <c r="C278" s="903"/>
      <c r="D278" s="904"/>
      <c r="E278" s="905"/>
      <c r="F278" s="135"/>
      <c r="G278" s="820"/>
      <c r="H278" s="825"/>
      <c r="I278" s="823"/>
      <c r="J278" s="823"/>
      <c r="K278" s="824"/>
      <c r="L278" s="829"/>
      <c r="M278" s="830"/>
      <c r="N278" s="830"/>
      <c r="O278" s="831"/>
      <c r="P278" s="859" t="s">
        <v>151</v>
      </c>
      <c r="Q278" s="860"/>
      <c r="R278" s="861"/>
      <c r="S278" s="136" t="str">
        <f>IF(S277="","",VLOOKUP(S277,'シフト記号表（勤務時間帯）'!$C$6:$K$35,9,FALSE))</f>
        <v/>
      </c>
      <c r="T278" s="137" t="str">
        <f>IF(T277="","",VLOOKUP(T277,'シフト記号表（勤務時間帯）'!$C$6:$K$35,9,FALSE))</f>
        <v/>
      </c>
      <c r="U278" s="137" t="str">
        <f>IF(U277="","",VLOOKUP(U277,'シフト記号表（勤務時間帯）'!$C$6:$K$35,9,FALSE))</f>
        <v/>
      </c>
      <c r="V278" s="137" t="str">
        <f>IF(V277="","",VLOOKUP(V277,'シフト記号表（勤務時間帯）'!$C$6:$K$35,9,FALSE))</f>
        <v/>
      </c>
      <c r="W278" s="137" t="str">
        <f>IF(W277="","",VLOOKUP(W277,'シフト記号表（勤務時間帯）'!$C$6:$K$35,9,FALSE))</f>
        <v/>
      </c>
      <c r="X278" s="137" t="str">
        <f>IF(X277="","",VLOOKUP(X277,'シフト記号表（勤務時間帯）'!$C$6:$K$35,9,FALSE))</f>
        <v/>
      </c>
      <c r="Y278" s="138" t="str">
        <f>IF(Y277="","",VLOOKUP(Y277,'シフト記号表（勤務時間帯）'!$C$6:$K$35,9,FALSE))</f>
        <v/>
      </c>
      <c r="Z278" s="136" t="str">
        <f>IF(Z277="","",VLOOKUP(Z277,'シフト記号表（勤務時間帯）'!$C$6:$K$35,9,FALSE))</f>
        <v/>
      </c>
      <c r="AA278" s="137" t="str">
        <f>IF(AA277="","",VLOOKUP(AA277,'シフト記号表（勤務時間帯）'!$C$6:$K$35,9,FALSE))</f>
        <v/>
      </c>
      <c r="AB278" s="137" t="str">
        <f>IF(AB277="","",VLOOKUP(AB277,'シフト記号表（勤務時間帯）'!$C$6:$K$35,9,FALSE))</f>
        <v/>
      </c>
      <c r="AC278" s="137" t="str">
        <f>IF(AC277="","",VLOOKUP(AC277,'シフト記号表（勤務時間帯）'!$C$6:$K$35,9,FALSE))</f>
        <v/>
      </c>
      <c r="AD278" s="137" t="str">
        <f>IF(AD277="","",VLOOKUP(AD277,'シフト記号表（勤務時間帯）'!$C$6:$K$35,9,FALSE))</f>
        <v/>
      </c>
      <c r="AE278" s="137" t="str">
        <f>IF(AE277="","",VLOOKUP(AE277,'シフト記号表（勤務時間帯）'!$C$6:$K$35,9,FALSE))</f>
        <v/>
      </c>
      <c r="AF278" s="138" t="str">
        <f>IF(AF277="","",VLOOKUP(AF277,'シフト記号表（勤務時間帯）'!$C$6:$K$35,9,FALSE))</f>
        <v/>
      </c>
      <c r="AG278" s="136" t="str">
        <f>IF(AG277="","",VLOOKUP(AG277,'シフト記号表（勤務時間帯）'!$C$6:$K$35,9,FALSE))</f>
        <v/>
      </c>
      <c r="AH278" s="137" t="str">
        <f>IF(AH277="","",VLOOKUP(AH277,'シフト記号表（勤務時間帯）'!$C$6:$K$35,9,FALSE))</f>
        <v/>
      </c>
      <c r="AI278" s="137" t="str">
        <f>IF(AI277="","",VLOOKUP(AI277,'シフト記号表（勤務時間帯）'!$C$6:$K$35,9,FALSE))</f>
        <v/>
      </c>
      <c r="AJ278" s="137" t="str">
        <f>IF(AJ277="","",VLOOKUP(AJ277,'シフト記号表（勤務時間帯）'!$C$6:$K$35,9,FALSE))</f>
        <v/>
      </c>
      <c r="AK278" s="137" t="str">
        <f>IF(AK277="","",VLOOKUP(AK277,'シフト記号表（勤務時間帯）'!$C$6:$K$35,9,FALSE))</f>
        <v/>
      </c>
      <c r="AL278" s="137" t="str">
        <f>IF(AL277="","",VLOOKUP(AL277,'シフト記号表（勤務時間帯）'!$C$6:$K$35,9,FALSE))</f>
        <v/>
      </c>
      <c r="AM278" s="138" t="str">
        <f>IF(AM277="","",VLOOKUP(AM277,'シフト記号表（勤務時間帯）'!$C$6:$K$35,9,FALSE))</f>
        <v/>
      </c>
      <c r="AN278" s="136" t="str">
        <f>IF(AN277="","",VLOOKUP(AN277,'シフト記号表（勤務時間帯）'!$C$6:$K$35,9,FALSE))</f>
        <v/>
      </c>
      <c r="AO278" s="137" t="str">
        <f>IF(AO277="","",VLOOKUP(AO277,'シフト記号表（勤務時間帯）'!$C$6:$K$35,9,FALSE))</f>
        <v/>
      </c>
      <c r="AP278" s="137" t="str">
        <f>IF(AP277="","",VLOOKUP(AP277,'シフト記号表（勤務時間帯）'!$C$6:$K$35,9,FALSE))</f>
        <v/>
      </c>
      <c r="AQ278" s="137" t="str">
        <f>IF(AQ277="","",VLOOKUP(AQ277,'シフト記号表（勤務時間帯）'!$C$6:$K$35,9,FALSE))</f>
        <v/>
      </c>
      <c r="AR278" s="137" t="str">
        <f>IF(AR277="","",VLOOKUP(AR277,'シフト記号表（勤務時間帯）'!$C$6:$K$35,9,FALSE))</f>
        <v/>
      </c>
      <c r="AS278" s="137" t="str">
        <f>IF(AS277="","",VLOOKUP(AS277,'シフト記号表（勤務時間帯）'!$C$6:$K$35,9,FALSE))</f>
        <v/>
      </c>
      <c r="AT278" s="138" t="str">
        <f>IF(AT277="","",VLOOKUP(AT277,'シフト記号表（勤務時間帯）'!$C$6:$K$35,9,FALSE))</f>
        <v/>
      </c>
      <c r="AU278" s="136" t="str">
        <f>IF(AU277="","",VLOOKUP(AU277,'シフト記号表（勤務時間帯）'!$C$6:$K$35,9,FALSE))</f>
        <v/>
      </c>
      <c r="AV278" s="137" t="str">
        <f>IF(AV277="","",VLOOKUP(AV277,'シフト記号表（勤務時間帯）'!$C$6:$K$35,9,FALSE))</f>
        <v/>
      </c>
      <c r="AW278" s="137" t="str">
        <f>IF(AW277="","",VLOOKUP(AW277,'シフト記号表（勤務時間帯）'!$C$6:$K$35,9,FALSE))</f>
        <v/>
      </c>
      <c r="AX278" s="862">
        <f>IF($BB$3="４週",SUM(S278:AT278),IF($BB$3="暦月",SUM(S278:AW278),""))</f>
        <v>0</v>
      </c>
      <c r="AY278" s="863"/>
      <c r="AZ278" s="864">
        <f>IF($BB$3="４週",AX278/4,IF($BB$3="暦月",'地密通所（100名）'!AX278/('地密通所（100名）'!$BB$8/7),""))</f>
        <v>0</v>
      </c>
      <c r="BA278" s="865"/>
      <c r="BB278" s="855"/>
      <c r="BC278" s="830"/>
      <c r="BD278" s="830"/>
      <c r="BE278" s="830"/>
      <c r="BF278" s="831"/>
    </row>
    <row r="279" spans="2:58" ht="20.25" customHeight="1">
      <c r="B279" s="1036"/>
      <c r="C279" s="906"/>
      <c r="D279" s="907"/>
      <c r="E279" s="908"/>
      <c r="F279" s="214">
        <f>C277</f>
        <v>0</v>
      </c>
      <c r="G279" s="821"/>
      <c r="H279" s="825"/>
      <c r="I279" s="823"/>
      <c r="J279" s="823"/>
      <c r="K279" s="824"/>
      <c r="L279" s="832"/>
      <c r="M279" s="833"/>
      <c r="N279" s="833"/>
      <c r="O279" s="834"/>
      <c r="P279" s="895" t="s">
        <v>152</v>
      </c>
      <c r="Q279" s="896"/>
      <c r="R279" s="897"/>
      <c r="S279" s="140" t="str">
        <f>IF(S277="","",VLOOKUP(S277,'シフト記号表（勤務時間帯）'!$C$6:$U$35,19,FALSE))</f>
        <v/>
      </c>
      <c r="T279" s="141" t="str">
        <f>IF(T277="","",VLOOKUP(T277,'シフト記号表（勤務時間帯）'!$C$6:$U$35,19,FALSE))</f>
        <v/>
      </c>
      <c r="U279" s="141" t="str">
        <f>IF(U277="","",VLOOKUP(U277,'シフト記号表（勤務時間帯）'!$C$6:$U$35,19,FALSE))</f>
        <v/>
      </c>
      <c r="V279" s="141" t="str">
        <f>IF(V277="","",VLOOKUP(V277,'シフト記号表（勤務時間帯）'!$C$6:$U$35,19,FALSE))</f>
        <v/>
      </c>
      <c r="W279" s="141" t="str">
        <f>IF(W277="","",VLOOKUP(W277,'シフト記号表（勤務時間帯）'!$C$6:$U$35,19,FALSE))</f>
        <v/>
      </c>
      <c r="X279" s="141" t="str">
        <f>IF(X277="","",VLOOKUP(X277,'シフト記号表（勤務時間帯）'!$C$6:$U$35,19,FALSE))</f>
        <v/>
      </c>
      <c r="Y279" s="142" t="str">
        <f>IF(Y277="","",VLOOKUP(Y277,'シフト記号表（勤務時間帯）'!$C$6:$U$35,19,FALSE))</f>
        <v/>
      </c>
      <c r="Z279" s="140" t="str">
        <f>IF(Z277="","",VLOOKUP(Z277,'シフト記号表（勤務時間帯）'!$C$6:$U$35,19,FALSE))</f>
        <v/>
      </c>
      <c r="AA279" s="141" t="str">
        <f>IF(AA277="","",VLOOKUP(AA277,'シフト記号表（勤務時間帯）'!$C$6:$U$35,19,FALSE))</f>
        <v/>
      </c>
      <c r="AB279" s="141" t="str">
        <f>IF(AB277="","",VLOOKUP(AB277,'シフト記号表（勤務時間帯）'!$C$6:$U$35,19,FALSE))</f>
        <v/>
      </c>
      <c r="AC279" s="141" t="str">
        <f>IF(AC277="","",VLOOKUP(AC277,'シフト記号表（勤務時間帯）'!$C$6:$U$35,19,FALSE))</f>
        <v/>
      </c>
      <c r="AD279" s="141" t="str">
        <f>IF(AD277="","",VLOOKUP(AD277,'シフト記号表（勤務時間帯）'!$C$6:$U$35,19,FALSE))</f>
        <v/>
      </c>
      <c r="AE279" s="141" t="str">
        <f>IF(AE277="","",VLOOKUP(AE277,'シフト記号表（勤務時間帯）'!$C$6:$U$35,19,FALSE))</f>
        <v/>
      </c>
      <c r="AF279" s="142" t="str">
        <f>IF(AF277="","",VLOOKUP(AF277,'シフト記号表（勤務時間帯）'!$C$6:$U$35,19,FALSE))</f>
        <v/>
      </c>
      <c r="AG279" s="140" t="str">
        <f>IF(AG277="","",VLOOKUP(AG277,'シフト記号表（勤務時間帯）'!$C$6:$U$35,19,FALSE))</f>
        <v/>
      </c>
      <c r="AH279" s="141" t="str">
        <f>IF(AH277="","",VLOOKUP(AH277,'シフト記号表（勤務時間帯）'!$C$6:$U$35,19,FALSE))</f>
        <v/>
      </c>
      <c r="AI279" s="141" t="str">
        <f>IF(AI277="","",VLOOKUP(AI277,'シフト記号表（勤務時間帯）'!$C$6:$U$35,19,FALSE))</f>
        <v/>
      </c>
      <c r="AJ279" s="141" t="str">
        <f>IF(AJ277="","",VLOOKUP(AJ277,'シフト記号表（勤務時間帯）'!$C$6:$U$35,19,FALSE))</f>
        <v/>
      </c>
      <c r="AK279" s="141" t="str">
        <f>IF(AK277="","",VLOOKUP(AK277,'シフト記号表（勤務時間帯）'!$C$6:$U$35,19,FALSE))</f>
        <v/>
      </c>
      <c r="AL279" s="141" t="str">
        <f>IF(AL277="","",VLOOKUP(AL277,'シフト記号表（勤務時間帯）'!$C$6:$U$35,19,FALSE))</f>
        <v/>
      </c>
      <c r="AM279" s="142" t="str">
        <f>IF(AM277="","",VLOOKUP(AM277,'シフト記号表（勤務時間帯）'!$C$6:$U$35,19,FALSE))</f>
        <v/>
      </c>
      <c r="AN279" s="140" t="str">
        <f>IF(AN277="","",VLOOKUP(AN277,'シフト記号表（勤務時間帯）'!$C$6:$U$35,19,FALSE))</f>
        <v/>
      </c>
      <c r="AO279" s="141" t="str">
        <f>IF(AO277="","",VLOOKUP(AO277,'シフト記号表（勤務時間帯）'!$C$6:$U$35,19,FALSE))</f>
        <v/>
      </c>
      <c r="AP279" s="141" t="str">
        <f>IF(AP277="","",VLOOKUP(AP277,'シフト記号表（勤務時間帯）'!$C$6:$U$35,19,FALSE))</f>
        <v/>
      </c>
      <c r="AQ279" s="141" t="str">
        <f>IF(AQ277="","",VLOOKUP(AQ277,'シフト記号表（勤務時間帯）'!$C$6:$U$35,19,FALSE))</f>
        <v/>
      </c>
      <c r="AR279" s="141" t="str">
        <f>IF(AR277="","",VLOOKUP(AR277,'シフト記号表（勤務時間帯）'!$C$6:$U$35,19,FALSE))</f>
        <v/>
      </c>
      <c r="AS279" s="141" t="str">
        <f>IF(AS277="","",VLOOKUP(AS277,'シフト記号表（勤務時間帯）'!$C$6:$U$35,19,FALSE))</f>
        <v/>
      </c>
      <c r="AT279" s="142" t="str">
        <f>IF(AT277="","",VLOOKUP(AT277,'シフト記号表（勤務時間帯）'!$C$6:$U$35,19,FALSE))</f>
        <v/>
      </c>
      <c r="AU279" s="140" t="str">
        <f>IF(AU277="","",VLOOKUP(AU277,'シフト記号表（勤務時間帯）'!$C$6:$U$35,19,FALSE))</f>
        <v/>
      </c>
      <c r="AV279" s="141" t="str">
        <f>IF(AV277="","",VLOOKUP(AV277,'シフト記号表（勤務時間帯）'!$C$6:$U$35,19,FALSE))</f>
        <v/>
      </c>
      <c r="AW279" s="141" t="str">
        <f>IF(AW277="","",VLOOKUP(AW277,'シフト記号表（勤務時間帯）'!$C$6:$U$35,19,FALSE))</f>
        <v/>
      </c>
      <c r="AX279" s="869">
        <f>IF($BB$3="４週",SUM(S279:AT279),IF($BB$3="暦月",SUM(S279:AW279),""))</f>
        <v>0</v>
      </c>
      <c r="AY279" s="870"/>
      <c r="AZ279" s="871">
        <f>IF($BB$3="４週",AX279/4,IF($BB$3="暦月",'地密通所（100名）'!AX279/('地密通所（100名）'!$BB$8/7),""))</f>
        <v>0</v>
      </c>
      <c r="BA279" s="872"/>
      <c r="BB279" s="914"/>
      <c r="BC279" s="833"/>
      <c r="BD279" s="833"/>
      <c r="BE279" s="833"/>
      <c r="BF279" s="834"/>
    </row>
    <row r="280" spans="2:58" ht="20.25" customHeight="1">
      <c r="B280" s="1036">
        <f>B277+1</f>
        <v>87</v>
      </c>
      <c r="C280" s="900"/>
      <c r="D280" s="901"/>
      <c r="E280" s="902"/>
      <c r="F280" s="143"/>
      <c r="G280" s="819"/>
      <c r="H280" s="822"/>
      <c r="I280" s="823"/>
      <c r="J280" s="823"/>
      <c r="K280" s="824"/>
      <c r="L280" s="826"/>
      <c r="M280" s="827"/>
      <c r="N280" s="827"/>
      <c r="O280" s="828"/>
      <c r="P280" s="835" t="s">
        <v>148</v>
      </c>
      <c r="Q280" s="836"/>
      <c r="R280" s="837"/>
      <c r="S280" s="211"/>
      <c r="T280" s="212"/>
      <c r="U280" s="212"/>
      <c r="V280" s="212"/>
      <c r="W280" s="212"/>
      <c r="X280" s="212"/>
      <c r="Y280" s="213"/>
      <c r="Z280" s="211"/>
      <c r="AA280" s="212"/>
      <c r="AB280" s="212"/>
      <c r="AC280" s="212"/>
      <c r="AD280" s="212"/>
      <c r="AE280" s="212"/>
      <c r="AF280" s="213"/>
      <c r="AG280" s="211"/>
      <c r="AH280" s="212"/>
      <c r="AI280" s="212"/>
      <c r="AJ280" s="212"/>
      <c r="AK280" s="212"/>
      <c r="AL280" s="212"/>
      <c r="AM280" s="213"/>
      <c r="AN280" s="211"/>
      <c r="AO280" s="212"/>
      <c r="AP280" s="212"/>
      <c r="AQ280" s="212"/>
      <c r="AR280" s="212"/>
      <c r="AS280" s="212"/>
      <c r="AT280" s="213"/>
      <c r="AU280" s="211"/>
      <c r="AV280" s="212"/>
      <c r="AW280" s="212"/>
      <c r="AX280" s="1039"/>
      <c r="AY280" s="1040"/>
      <c r="AZ280" s="1041"/>
      <c r="BA280" s="1042"/>
      <c r="BB280" s="854"/>
      <c r="BC280" s="827"/>
      <c r="BD280" s="827"/>
      <c r="BE280" s="827"/>
      <c r="BF280" s="828"/>
    </row>
    <row r="281" spans="2:58" ht="20.25" customHeight="1">
      <c r="B281" s="1036"/>
      <c r="C281" s="903"/>
      <c r="D281" s="904"/>
      <c r="E281" s="905"/>
      <c r="F281" s="135"/>
      <c r="G281" s="820"/>
      <c r="H281" s="825"/>
      <c r="I281" s="823"/>
      <c r="J281" s="823"/>
      <c r="K281" s="824"/>
      <c r="L281" s="829"/>
      <c r="M281" s="830"/>
      <c r="N281" s="830"/>
      <c r="O281" s="831"/>
      <c r="P281" s="859" t="s">
        <v>151</v>
      </c>
      <c r="Q281" s="860"/>
      <c r="R281" s="861"/>
      <c r="S281" s="136" t="str">
        <f>IF(S280="","",VLOOKUP(S280,'シフト記号表（勤務時間帯）'!$C$6:$K$35,9,FALSE))</f>
        <v/>
      </c>
      <c r="T281" s="137" t="str">
        <f>IF(T280="","",VLOOKUP(T280,'シフト記号表（勤務時間帯）'!$C$6:$K$35,9,FALSE))</f>
        <v/>
      </c>
      <c r="U281" s="137" t="str">
        <f>IF(U280="","",VLOOKUP(U280,'シフト記号表（勤務時間帯）'!$C$6:$K$35,9,FALSE))</f>
        <v/>
      </c>
      <c r="V281" s="137" t="str">
        <f>IF(V280="","",VLOOKUP(V280,'シフト記号表（勤務時間帯）'!$C$6:$K$35,9,FALSE))</f>
        <v/>
      </c>
      <c r="W281" s="137" t="str">
        <f>IF(W280="","",VLOOKUP(W280,'シフト記号表（勤務時間帯）'!$C$6:$K$35,9,FALSE))</f>
        <v/>
      </c>
      <c r="X281" s="137" t="str">
        <f>IF(X280="","",VLOOKUP(X280,'シフト記号表（勤務時間帯）'!$C$6:$K$35,9,FALSE))</f>
        <v/>
      </c>
      <c r="Y281" s="138" t="str">
        <f>IF(Y280="","",VLOOKUP(Y280,'シフト記号表（勤務時間帯）'!$C$6:$K$35,9,FALSE))</f>
        <v/>
      </c>
      <c r="Z281" s="136" t="str">
        <f>IF(Z280="","",VLOOKUP(Z280,'シフト記号表（勤務時間帯）'!$C$6:$K$35,9,FALSE))</f>
        <v/>
      </c>
      <c r="AA281" s="137" t="str">
        <f>IF(AA280="","",VLOOKUP(AA280,'シフト記号表（勤務時間帯）'!$C$6:$K$35,9,FALSE))</f>
        <v/>
      </c>
      <c r="AB281" s="137" t="str">
        <f>IF(AB280="","",VLOOKUP(AB280,'シフト記号表（勤務時間帯）'!$C$6:$K$35,9,FALSE))</f>
        <v/>
      </c>
      <c r="AC281" s="137" t="str">
        <f>IF(AC280="","",VLOOKUP(AC280,'シフト記号表（勤務時間帯）'!$C$6:$K$35,9,FALSE))</f>
        <v/>
      </c>
      <c r="AD281" s="137" t="str">
        <f>IF(AD280="","",VLOOKUP(AD280,'シフト記号表（勤務時間帯）'!$C$6:$K$35,9,FALSE))</f>
        <v/>
      </c>
      <c r="AE281" s="137" t="str">
        <f>IF(AE280="","",VLOOKUP(AE280,'シフト記号表（勤務時間帯）'!$C$6:$K$35,9,FALSE))</f>
        <v/>
      </c>
      <c r="AF281" s="138" t="str">
        <f>IF(AF280="","",VLOOKUP(AF280,'シフト記号表（勤務時間帯）'!$C$6:$K$35,9,FALSE))</f>
        <v/>
      </c>
      <c r="AG281" s="136" t="str">
        <f>IF(AG280="","",VLOOKUP(AG280,'シフト記号表（勤務時間帯）'!$C$6:$K$35,9,FALSE))</f>
        <v/>
      </c>
      <c r="AH281" s="137" t="str">
        <f>IF(AH280="","",VLOOKUP(AH280,'シフト記号表（勤務時間帯）'!$C$6:$K$35,9,FALSE))</f>
        <v/>
      </c>
      <c r="AI281" s="137" t="str">
        <f>IF(AI280="","",VLOOKUP(AI280,'シフト記号表（勤務時間帯）'!$C$6:$K$35,9,FALSE))</f>
        <v/>
      </c>
      <c r="AJ281" s="137" t="str">
        <f>IF(AJ280="","",VLOOKUP(AJ280,'シフト記号表（勤務時間帯）'!$C$6:$K$35,9,FALSE))</f>
        <v/>
      </c>
      <c r="AK281" s="137" t="str">
        <f>IF(AK280="","",VLOOKUP(AK280,'シフト記号表（勤務時間帯）'!$C$6:$K$35,9,FALSE))</f>
        <v/>
      </c>
      <c r="AL281" s="137" t="str">
        <f>IF(AL280="","",VLOOKUP(AL280,'シフト記号表（勤務時間帯）'!$C$6:$K$35,9,FALSE))</f>
        <v/>
      </c>
      <c r="AM281" s="138" t="str">
        <f>IF(AM280="","",VLOOKUP(AM280,'シフト記号表（勤務時間帯）'!$C$6:$K$35,9,FALSE))</f>
        <v/>
      </c>
      <c r="AN281" s="136" t="str">
        <f>IF(AN280="","",VLOOKUP(AN280,'シフト記号表（勤務時間帯）'!$C$6:$K$35,9,FALSE))</f>
        <v/>
      </c>
      <c r="AO281" s="137" t="str">
        <f>IF(AO280="","",VLOOKUP(AO280,'シフト記号表（勤務時間帯）'!$C$6:$K$35,9,FALSE))</f>
        <v/>
      </c>
      <c r="AP281" s="137" t="str">
        <f>IF(AP280="","",VLOOKUP(AP280,'シフト記号表（勤務時間帯）'!$C$6:$K$35,9,FALSE))</f>
        <v/>
      </c>
      <c r="AQ281" s="137" t="str">
        <f>IF(AQ280="","",VLOOKUP(AQ280,'シフト記号表（勤務時間帯）'!$C$6:$K$35,9,FALSE))</f>
        <v/>
      </c>
      <c r="AR281" s="137" t="str">
        <f>IF(AR280="","",VLOOKUP(AR280,'シフト記号表（勤務時間帯）'!$C$6:$K$35,9,FALSE))</f>
        <v/>
      </c>
      <c r="AS281" s="137" t="str">
        <f>IF(AS280="","",VLOOKUP(AS280,'シフト記号表（勤務時間帯）'!$C$6:$K$35,9,FALSE))</f>
        <v/>
      </c>
      <c r="AT281" s="138" t="str">
        <f>IF(AT280="","",VLOOKUP(AT280,'シフト記号表（勤務時間帯）'!$C$6:$K$35,9,FALSE))</f>
        <v/>
      </c>
      <c r="AU281" s="136" t="str">
        <f>IF(AU280="","",VLOOKUP(AU280,'シフト記号表（勤務時間帯）'!$C$6:$K$35,9,FALSE))</f>
        <v/>
      </c>
      <c r="AV281" s="137" t="str">
        <f>IF(AV280="","",VLOOKUP(AV280,'シフト記号表（勤務時間帯）'!$C$6:$K$35,9,FALSE))</f>
        <v/>
      </c>
      <c r="AW281" s="137" t="str">
        <f>IF(AW280="","",VLOOKUP(AW280,'シフト記号表（勤務時間帯）'!$C$6:$K$35,9,FALSE))</f>
        <v/>
      </c>
      <c r="AX281" s="862">
        <f>IF($BB$3="４週",SUM(S281:AT281),IF($BB$3="暦月",SUM(S281:AW281),""))</f>
        <v>0</v>
      </c>
      <c r="AY281" s="863"/>
      <c r="AZ281" s="864">
        <f>IF($BB$3="４週",AX281/4,IF($BB$3="暦月",'地密通所（100名）'!AX281/('地密通所（100名）'!$BB$8/7),""))</f>
        <v>0</v>
      </c>
      <c r="BA281" s="865"/>
      <c r="BB281" s="855"/>
      <c r="BC281" s="830"/>
      <c r="BD281" s="830"/>
      <c r="BE281" s="830"/>
      <c r="BF281" s="831"/>
    </row>
    <row r="282" spans="2:58" ht="20.25" customHeight="1">
      <c r="B282" s="1036"/>
      <c r="C282" s="906"/>
      <c r="D282" s="907"/>
      <c r="E282" s="908"/>
      <c r="F282" s="214">
        <f>C280</f>
        <v>0</v>
      </c>
      <c r="G282" s="821"/>
      <c r="H282" s="825"/>
      <c r="I282" s="823"/>
      <c r="J282" s="823"/>
      <c r="K282" s="824"/>
      <c r="L282" s="832"/>
      <c r="M282" s="833"/>
      <c r="N282" s="833"/>
      <c r="O282" s="834"/>
      <c r="P282" s="895" t="s">
        <v>152</v>
      </c>
      <c r="Q282" s="896"/>
      <c r="R282" s="897"/>
      <c r="S282" s="140" t="str">
        <f>IF(S280="","",VLOOKUP(S280,'シフト記号表（勤務時間帯）'!$C$6:$U$35,19,FALSE))</f>
        <v/>
      </c>
      <c r="T282" s="141" t="str">
        <f>IF(T280="","",VLOOKUP(T280,'シフト記号表（勤務時間帯）'!$C$6:$U$35,19,FALSE))</f>
        <v/>
      </c>
      <c r="U282" s="141" t="str">
        <f>IF(U280="","",VLOOKUP(U280,'シフト記号表（勤務時間帯）'!$C$6:$U$35,19,FALSE))</f>
        <v/>
      </c>
      <c r="V282" s="141" t="str">
        <f>IF(V280="","",VLOOKUP(V280,'シフト記号表（勤務時間帯）'!$C$6:$U$35,19,FALSE))</f>
        <v/>
      </c>
      <c r="W282" s="141" t="str">
        <f>IF(W280="","",VLOOKUP(W280,'シフト記号表（勤務時間帯）'!$C$6:$U$35,19,FALSE))</f>
        <v/>
      </c>
      <c r="X282" s="141" t="str">
        <f>IF(X280="","",VLOOKUP(X280,'シフト記号表（勤務時間帯）'!$C$6:$U$35,19,FALSE))</f>
        <v/>
      </c>
      <c r="Y282" s="142" t="str">
        <f>IF(Y280="","",VLOOKUP(Y280,'シフト記号表（勤務時間帯）'!$C$6:$U$35,19,FALSE))</f>
        <v/>
      </c>
      <c r="Z282" s="140" t="str">
        <f>IF(Z280="","",VLOOKUP(Z280,'シフト記号表（勤務時間帯）'!$C$6:$U$35,19,FALSE))</f>
        <v/>
      </c>
      <c r="AA282" s="141" t="str">
        <f>IF(AA280="","",VLOOKUP(AA280,'シフト記号表（勤務時間帯）'!$C$6:$U$35,19,FALSE))</f>
        <v/>
      </c>
      <c r="AB282" s="141" t="str">
        <f>IF(AB280="","",VLOOKUP(AB280,'シフト記号表（勤務時間帯）'!$C$6:$U$35,19,FALSE))</f>
        <v/>
      </c>
      <c r="AC282" s="141" t="str">
        <f>IF(AC280="","",VLOOKUP(AC280,'シフト記号表（勤務時間帯）'!$C$6:$U$35,19,FALSE))</f>
        <v/>
      </c>
      <c r="AD282" s="141" t="str">
        <f>IF(AD280="","",VLOOKUP(AD280,'シフト記号表（勤務時間帯）'!$C$6:$U$35,19,FALSE))</f>
        <v/>
      </c>
      <c r="AE282" s="141" t="str">
        <f>IF(AE280="","",VLOOKUP(AE280,'シフト記号表（勤務時間帯）'!$C$6:$U$35,19,FALSE))</f>
        <v/>
      </c>
      <c r="AF282" s="142" t="str">
        <f>IF(AF280="","",VLOOKUP(AF280,'シフト記号表（勤務時間帯）'!$C$6:$U$35,19,FALSE))</f>
        <v/>
      </c>
      <c r="AG282" s="140" t="str">
        <f>IF(AG280="","",VLOOKUP(AG280,'シフト記号表（勤務時間帯）'!$C$6:$U$35,19,FALSE))</f>
        <v/>
      </c>
      <c r="AH282" s="141" t="str">
        <f>IF(AH280="","",VLOOKUP(AH280,'シフト記号表（勤務時間帯）'!$C$6:$U$35,19,FALSE))</f>
        <v/>
      </c>
      <c r="AI282" s="141" t="str">
        <f>IF(AI280="","",VLOOKUP(AI280,'シフト記号表（勤務時間帯）'!$C$6:$U$35,19,FALSE))</f>
        <v/>
      </c>
      <c r="AJ282" s="141" t="str">
        <f>IF(AJ280="","",VLOOKUP(AJ280,'シフト記号表（勤務時間帯）'!$C$6:$U$35,19,FALSE))</f>
        <v/>
      </c>
      <c r="AK282" s="141" t="str">
        <f>IF(AK280="","",VLOOKUP(AK280,'シフト記号表（勤務時間帯）'!$C$6:$U$35,19,FALSE))</f>
        <v/>
      </c>
      <c r="AL282" s="141" t="str">
        <f>IF(AL280="","",VLOOKUP(AL280,'シフト記号表（勤務時間帯）'!$C$6:$U$35,19,FALSE))</f>
        <v/>
      </c>
      <c r="AM282" s="142" t="str">
        <f>IF(AM280="","",VLOOKUP(AM280,'シフト記号表（勤務時間帯）'!$C$6:$U$35,19,FALSE))</f>
        <v/>
      </c>
      <c r="AN282" s="140" t="str">
        <f>IF(AN280="","",VLOOKUP(AN280,'シフト記号表（勤務時間帯）'!$C$6:$U$35,19,FALSE))</f>
        <v/>
      </c>
      <c r="AO282" s="141" t="str">
        <f>IF(AO280="","",VLOOKUP(AO280,'シフト記号表（勤務時間帯）'!$C$6:$U$35,19,FALSE))</f>
        <v/>
      </c>
      <c r="AP282" s="141" t="str">
        <f>IF(AP280="","",VLOOKUP(AP280,'シフト記号表（勤務時間帯）'!$C$6:$U$35,19,FALSE))</f>
        <v/>
      </c>
      <c r="AQ282" s="141" t="str">
        <f>IF(AQ280="","",VLOOKUP(AQ280,'シフト記号表（勤務時間帯）'!$C$6:$U$35,19,FALSE))</f>
        <v/>
      </c>
      <c r="AR282" s="141" t="str">
        <f>IF(AR280="","",VLOOKUP(AR280,'シフト記号表（勤務時間帯）'!$C$6:$U$35,19,FALSE))</f>
        <v/>
      </c>
      <c r="AS282" s="141" t="str">
        <f>IF(AS280="","",VLOOKUP(AS280,'シフト記号表（勤務時間帯）'!$C$6:$U$35,19,FALSE))</f>
        <v/>
      </c>
      <c r="AT282" s="142" t="str">
        <f>IF(AT280="","",VLOOKUP(AT280,'シフト記号表（勤務時間帯）'!$C$6:$U$35,19,FALSE))</f>
        <v/>
      </c>
      <c r="AU282" s="140" t="str">
        <f>IF(AU280="","",VLOOKUP(AU280,'シフト記号表（勤務時間帯）'!$C$6:$U$35,19,FALSE))</f>
        <v/>
      </c>
      <c r="AV282" s="141" t="str">
        <f>IF(AV280="","",VLOOKUP(AV280,'シフト記号表（勤務時間帯）'!$C$6:$U$35,19,FALSE))</f>
        <v/>
      </c>
      <c r="AW282" s="141" t="str">
        <f>IF(AW280="","",VLOOKUP(AW280,'シフト記号表（勤務時間帯）'!$C$6:$U$35,19,FALSE))</f>
        <v/>
      </c>
      <c r="AX282" s="869">
        <f>IF($BB$3="４週",SUM(S282:AT282),IF($BB$3="暦月",SUM(S282:AW282),""))</f>
        <v>0</v>
      </c>
      <c r="AY282" s="870"/>
      <c r="AZ282" s="871">
        <f>IF($BB$3="４週",AX282/4,IF($BB$3="暦月",'地密通所（100名）'!AX282/('地密通所（100名）'!$BB$8/7),""))</f>
        <v>0</v>
      </c>
      <c r="BA282" s="872"/>
      <c r="BB282" s="914"/>
      <c r="BC282" s="833"/>
      <c r="BD282" s="833"/>
      <c r="BE282" s="833"/>
      <c r="BF282" s="834"/>
    </row>
    <row r="283" spans="2:58" ht="20.25" customHeight="1">
      <c r="B283" s="1036">
        <f>B280+1</f>
        <v>88</v>
      </c>
      <c r="C283" s="900"/>
      <c r="D283" s="901"/>
      <c r="E283" s="902"/>
      <c r="F283" s="143"/>
      <c r="G283" s="819"/>
      <c r="H283" s="822"/>
      <c r="I283" s="823"/>
      <c r="J283" s="823"/>
      <c r="K283" s="824"/>
      <c r="L283" s="826"/>
      <c r="M283" s="827"/>
      <c r="N283" s="827"/>
      <c r="O283" s="828"/>
      <c r="P283" s="835" t="s">
        <v>148</v>
      </c>
      <c r="Q283" s="836"/>
      <c r="R283" s="837"/>
      <c r="S283" s="211"/>
      <c r="T283" s="212"/>
      <c r="U283" s="212"/>
      <c r="V283" s="212"/>
      <c r="W283" s="212"/>
      <c r="X283" s="212"/>
      <c r="Y283" s="213"/>
      <c r="Z283" s="211"/>
      <c r="AA283" s="212"/>
      <c r="AB283" s="212"/>
      <c r="AC283" s="212"/>
      <c r="AD283" s="212"/>
      <c r="AE283" s="212"/>
      <c r="AF283" s="213"/>
      <c r="AG283" s="211"/>
      <c r="AH283" s="212"/>
      <c r="AI283" s="212"/>
      <c r="AJ283" s="212"/>
      <c r="AK283" s="212"/>
      <c r="AL283" s="212"/>
      <c r="AM283" s="213"/>
      <c r="AN283" s="211"/>
      <c r="AO283" s="212"/>
      <c r="AP283" s="212"/>
      <c r="AQ283" s="212"/>
      <c r="AR283" s="212"/>
      <c r="AS283" s="212"/>
      <c r="AT283" s="213"/>
      <c r="AU283" s="211"/>
      <c r="AV283" s="212"/>
      <c r="AW283" s="212"/>
      <c r="AX283" s="1039"/>
      <c r="AY283" s="1040"/>
      <c r="AZ283" s="1041"/>
      <c r="BA283" s="1042"/>
      <c r="BB283" s="854"/>
      <c r="BC283" s="827"/>
      <c r="BD283" s="827"/>
      <c r="BE283" s="827"/>
      <c r="BF283" s="828"/>
    </row>
    <row r="284" spans="2:58" ht="20.25" customHeight="1">
      <c r="B284" s="1036"/>
      <c r="C284" s="903"/>
      <c r="D284" s="904"/>
      <c r="E284" s="905"/>
      <c r="F284" s="135"/>
      <c r="G284" s="820"/>
      <c r="H284" s="825"/>
      <c r="I284" s="823"/>
      <c r="J284" s="823"/>
      <c r="K284" s="824"/>
      <c r="L284" s="829"/>
      <c r="M284" s="830"/>
      <c r="N284" s="830"/>
      <c r="O284" s="831"/>
      <c r="P284" s="859" t="s">
        <v>151</v>
      </c>
      <c r="Q284" s="860"/>
      <c r="R284" s="861"/>
      <c r="S284" s="136" t="str">
        <f>IF(S283="","",VLOOKUP(S283,'シフト記号表（勤務時間帯）'!$C$6:$K$35,9,FALSE))</f>
        <v/>
      </c>
      <c r="T284" s="137" t="str">
        <f>IF(T283="","",VLOOKUP(T283,'シフト記号表（勤務時間帯）'!$C$6:$K$35,9,FALSE))</f>
        <v/>
      </c>
      <c r="U284" s="137" t="str">
        <f>IF(U283="","",VLOOKUP(U283,'シフト記号表（勤務時間帯）'!$C$6:$K$35,9,FALSE))</f>
        <v/>
      </c>
      <c r="V284" s="137" t="str">
        <f>IF(V283="","",VLOOKUP(V283,'シフト記号表（勤務時間帯）'!$C$6:$K$35,9,FALSE))</f>
        <v/>
      </c>
      <c r="W284" s="137" t="str">
        <f>IF(W283="","",VLOOKUP(W283,'シフト記号表（勤務時間帯）'!$C$6:$K$35,9,FALSE))</f>
        <v/>
      </c>
      <c r="X284" s="137" t="str">
        <f>IF(X283="","",VLOOKUP(X283,'シフト記号表（勤務時間帯）'!$C$6:$K$35,9,FALSE))</f>
        <v/>
      </c>
      <c r="Y284" s="138" t="str">
        <f>IF(Y283="","",VLOOKUP(Y283,'シフト記号表（勤務時間帯）'!$C$6:$K$35,9,FALSE))</f>
        <v/>
      </c>
      <c r="Z284" s="136" t="str">
        <f>IF(Z283="","",VLOOKUP(Z283,'シフト記号表（勤務時間帯）'!$C$6:$K$35,9,FALSE))</f>
        <v/>
      </c>
      <c r="AA284" s="137" t="str">
        <f>IF(AA283="","",VLOOKUP(AA283,'シフト記号表（勤務時間帯）'!$C$6:$K$35,9,FALSE))</f>
        <v/>
      </c>
      <c r="AB284" s="137" t="str">
        <f>IF(AB283="","",VLOOKUP(AB283,'シフト記号表（勤務時間帯）'!$C$6:$K$35,9,FALSE))</f>
        <v/>
      </c>
      <c r="AC284" s="137" t="str">
        <f>IF(AC283="","",VLOOKUP(AC283,'シフト記号表（勤務時間帯）'!$C$6:$K$35,9,FALSE))</f>
        <v/>
      </c>
      <c r="AD284" s="137" t="str">
        <f>IF(AD283="","",VLOOKUP(AD283,'シフト記号表（勤務時間帯）'!$C$6:$K$35,9,FALSE))</f>
        <v/>
      </c>
      <c r="AE284" s="137" t="str">
        <f>IF(AE283="","",VLOOKUP(AE283,'シフト記号表（勤務時間帯）'!$C$6:$K$35,9,FALSE))</f>
        <v/>
      </c>
      <c r="AF284" s="138" t="str">
        <f>IF(AF283="","",VLOOKUP(AF283,'シフト記号表（勤務時間帯）'!$C$6:$K$35,9,FALSE))</f>
        <v/>
      </c>
      <c r="AG284" s="136" t="str">
        <f>IF(AG283="","",VLOOKUP(AG283,'シフト記号表（勤務時間帯）'!$C$6:$K$35,9,FALSE))</f>
        <v/>
      </c>
      <c r="AH284" s="137" t="str">
        <f>IF(AH283="","",VLOOKUP(AH283,'シフト記号表（勤務時間帯）'!$C$6:$K$35,9,FALSE))</f>
        <v/>
      </c>
      <c r="AI284" s="137" t="str">
        <f>IF(AI283="","",VLOOKUP(AI283,'シフト記号表（勤務時間帯）'!$C$6:$K$35,9,FALSE))</f>
        <v/>
      </c>
      <c r="AJ284" s="137" t="str">
        <f>IF(AJ283="","",VLOOKUP(AJ283,'シフト記号表（勤務時間帯）'!$C$6:$K$35,9,FALSE))</f>
        <v/>
      </c>
      <c r="AK284" s="137" t="str">
        <f>IF(AK283="","",VLOOKUP(AK283,'シフト記号表（勤務時間帯）'!$C$6:$K$35,9,FALSE))</f>
        <v/>
      </c>
      <c r="AL284" s="137" t="str">
        <f>IF(AL283="","",VLOOKUP(AL283,'シフト記号表（勤務時間帯）'!$C$6:$K$35,9,FALSE))</f>
        <v/>
      </c>
      <c r="AM284" s="138" t="str">
        <f>IF(AM283="","",VLOOKUP(AM283,'シフト記号表（勤務時間帯）'!$C$6:$K$35,9,FALSE))</f>
        <v/>
      </c>
      <c r="AN284" s="136" t="str">
        <f>IF(AN283="","",VLOOKUP(AN283,'シフト記号表（勤務時間帯）'!$C$6:$K$35,9,FALSE))</f>
        <v/>
      </c>
      <c r="AO284" s="137" t="str">
        <f>IF(AO283="","",VLOOKUP(AO283,'シフト記号表（勤務時間帯）'!$C$6:$K$35,9,FALSE))</f>
        <v/>
      </c>
      <c r="AP284" s="137" t="str">
        <f>IF(AP283="","",VLOOKUP(AP283,'シフト記号表（勤務時間帯）'!$C$6:$K$35,9,FALSE))</f>
        <v/>
      </c>
      <c r="AQ284" s="137" t="str">
        <f>IF(AQ283="","",VLOOKUP(AQ283,'シフト記号表（勤務時間帯）'!$C$6:$K$35,9,FALSE))</f>
        <v/>
      </c>
      <c r="AR284" s="137" t="str">
        <f>IF(AR283="","",VLOOKUP(AR283,'シフト記号表（勤務時間帯）'!$C$6:$K$35,9,FALSE))</f>
        <v/>
      </c>
      <c r="AS284" s="137" t="str">
        <f>IF(AS283="","",VLOOKUP(AS283,'シフト記号表（勤務時間帯）'!$C$6:$K$35,9,FALSE))</f>
        <v/>
      </c>
      <c r="AT284" s="138" t="str">
        <f>IF(AT283="","",VLOOKUP(AT283,'シフト記号表（勤務時間帯）'!$C$6:$K$35,9,FALSE))</f>
        <v/>
      </c>
      <c r="AU284" s="136" t="str">
        <f>IF(AU283="","",VLOOKUP(AU283,'シフト記号表（勤務時間帯）'!$C$6:$K$35,9,FALSE))</f>
        <v/>
      </c>
      <c r="AV284" s="137" t="str">
        <f>IF(AV283="","",VLOOKUP(AV283,'シフト記号表（勤務時間帯）'!$C$6:$K$35,9,FALSE))</f>
        <v/>
      </c>
      <c r="AW284" s="137" t="str">
        <f>IF(AW283="","",VLOOKUP(AW283,'シフト記号表（勤務時間帯）'!$C$6:$K$35,9,FALSE))</f>
        <v/>
      </c>
      <c r="AX284" s="862">
        <f>IF($BB$3="４週",SUM(S284:AT284),IF($BB$3="暦月",SUM(S284:AW284),""))</f>
        <v>0</v>
      </c>
      <c r="AY284" s="863"/>
      <c r="AZ284" s="864">
        <f>IF($BB$3="４週",AX284/4,IF($BB$3="暦月",'地密通所（100名）'!AX284/('地密通所（100名）'!$BB$8/7),""))</f>
        <v>0</v>
      </c>
      <c r="BA284" s="865"/>
      <c r="BB284" s="855"/>
      <c r="BC284" s="830"/>
      <c r="BD284" s="830"/>
      <c r="BE284" s="830"/>
      <c r="BF284" s="831"/>
    </row>
    <row r="285" spans="2:58" ht="20.25" customHeight="1">
      <c r="B285" s="1036"/>
      <c r="C285" s="906"/>
      <c r="D285" s="907"/>
      <c r="E285" s="908"/>
      <c r="F285" s="214">
        <f>C283</f>
        <v>0</v>
      </c>
      <c r="G285" s="821"/>
      <c r="H285" s="825"/>
      <c r="I285" s="823"/>
      <c r="J285" s="823"/>
      <c r="K285" s="824"/>
      <c r="L285" s="832"/>
      <c r="M285" s="833"/>
      <c r="N285" s="833"/>
      <c r="O285" s="834"/>
      <c r="P285" s="895" t="s">
        <v>152</v>
      </c>
      <c r="Q285" s="896"/>
      <c r="R285" s="897"/>
      <c r="S285" s="140" t="str">
        <f>IF(S283="","",VLOOKUP(S283,'シフト記号表（勤務時間帯）'!$C$6:$U$35,19,FALSE))</f>
        <v/>
      </c>
      <c r="T285" s="141" t="str">
        <f>IF(T283="","",VLOOKUP(T283,'シフト記号表（勤務時間帯）'!$C$6:$U$35,19,FALSE))</f>
        <v/>
      </c>
      <c r="U285" s="141" t="str">
        <f>IF(U283="","",VLOOKUP(U283,'シフト記号表（勤務時間帯）'!$C$6:$U$35,19,FALSE))</f>
        <v/>
      </c>
      <c r="V285" s="141" t="str">
        <f>IF(V283="","",VLOOKUP(V283,'シフト記号表（勤務時間帯）'!$C$6:$U$35,19,FALSE))</f>
        <v/>
      </c>
      <c r="W285" s="141" t="str">
        <f>IF(W283="","",VLOOKUP(W283,'シフト記号表（勤務時間帯）'!$C$6:$U$35,19,FALSE))</f>
        <v/>
      </c>
      <c r="X285" s="141" t="str">
        <f>IF(X283="","",VLOOKUP(X283,'シフト記号表（勤務時間帯）'!$C$6:$U$35,19,FALSE))</f>
        <v/>
      </c>
      <c r="Y285" s="142" t="str">
        <f>IF(Y283="","",VLOOKUP(Y283,'シフト記号表（勤務時間帯）'!$C$6:$U$35,19,FALSE))</f>
        <v/>
      </c>
      <c r="Z285" s="140" t="str">
        <f>IF(Z283="","",VLOOKUP(Z283,'シフト記号表（勤務時間帯）'!$C$6:$U$35,19,FALSE))</f>
        <v/>
      </c>
      <c r="AA285" s="141" t="str">
        <f>IF(AA283="","",VLOOKUP(AA283,'シフト記号表（勤務時間帯）'!$C$6:$U$35,19,FALSE))</f>
        <v/>
      </c>
      <c r="AB285" s="141" t="str">
        <f>IF(AB283="","",VLOOKUP(AB283,'シフト記号表（勤務時間帯）'!$C$6:$U$35,19,FALSE))</f>
        <v/>
      </c>
      <c r="AC285" s="141" t="str">
        <f>IF(AC283="","",VLOOKUP(AC283,'シフト記号表（勤務時間帯）'!$C$6:$U$35,19,FALSE))</f>
        <v/>
      </c>
      <c r="AD285" s="141" t="str">
        <f>IF(AD283="","",VLOOKUP(AD283,'シフト記号表（勤務時間帯）'!$C$6:$U$35,19,FALSE))</f>
        <v/>
      </c>
      <c r="AE285" s="141" t="str">
        <f>IF(AE283="","",VLOOKUP(AE283,'シフト記号表（勤務時間帯）'!$C$6:$U$35,19,FALSE))</f>
        <v/>
      </c>
      <c r="AF285" s="142" t="str">
        <f>IF(AF283="","",VLOOKUP(AF283,'シフト記号表（勤務時間帯）'!$C$6:$U$35,19,FALSE))</f>
        <v/>
      </c>
      <c r="AG285" s="140" t="str">
        <f>IF(AG283="","",VLOOKUP(AG283,'シフト記号表（勤務時間帯）'!$C$6:$U$35,19,FALSE))</f>
        <v/>
      </c>
      <c r="AH285" s="141" t="str">
        <f>IF(AH283="","",VLOOKUP(AH283,'シフト記号表（勤務時間帯）'!$C$6:$U$35,19,FALSE))</f>
        <v/>
      </c>
      <c r="AI285" s="141" t="str">
        <f>IF(AI283="","",VLOOKUP(AI283,'シフト記号表（勤務時間帯）'!$C$6:$U$35,19,FALSE))</f>
        <v/>
      </c>
      <c r="AJ285" s="141" t="str">
        <f>IF(AJ283="","",VLOOKUP(AJ283,'シフト記号表（勤務時間帯）'!$C$6:$U$35,19,FALSE))</f>
        <v/>
      </c>
      <c r="AK285" s="141" t="str">
        <f>IF(AK283="","",VLOOKUP(AK283,'シフト記号表（勤務時間帯）'!$C$6:$U$35,19,FALSE))</f>
        <v/>
      </c>
      <c r="AL285" s="141" t="str">
        <f>IF(AL283="","",VLOOKUP(AL283,'シフト記号表（勤務時間帯）'!$C$6:$U$35,19,FALSE))</f>
        <v/>
      </c>
      <c r="AM285" s="142" t="str">
        <f>IF(AM283="","",VLOOKUP(AM283,'シフト記号表（勤務時間帯）'!$C$6:$U$35,19,FALSE))</f>
        <v/>
      </c>
      <c r="AN285" s="140" t="str">
        <f>IF(AN283="","",VLOOKUP(AN283,'シフト記号表（勤務時間帯）'!$C$6:$U$35,19,FALSE))</f>
        <v/>
      </c>
      <c r="AO285" s="141" t="str">
        <f>IF(AO283="","",VLOOKUP(AO283,'シフト記号表（勤務時間帯）'!$C$6:$U$35,19,FALSE))</f>
        <v/>
      </c>
      <c r="AP285" s="141" t="str">
        <f>IF(AP283="","",VLOOKUP(AP283,'シフト記号表（勤務時間帯）'!$C$6:$U$35,19,FALSE))</f>
        <v/>
      </c>
      <c r="AQ285" s="141" t="str">
        <f>IF(AQ283="","",VLOOKUP(AQ283,'シフト記号表（勤務時間帯）'!$C$6:$U$35,19,FALSE))</f>
        <v/>
      </c>
      <c r="AR285" s="141" t="str">
        <f>IF(AR283="","",VLOOKUP(AR283,'シフト記号表（勤務時間帯）'!$C$6:$U$35,19,FALSE))</f>
        <v/>
      </c>
      <c r="AS285" s="141" t="str">
        <f>IF(AS283="","",VLOOKUP(AS283,'シフト記号表（勤務時間帯）'!$C$6:$U$35,19,FALSE))</f>
        <v/>
      </c>
      <c r="AT285" s="142" t="str">
        <f>IF(AT283="","",VLOOKUP(AT283,'シフト記号表（勤務時間帯）'!$C$6:$U$35,19,FALSE))</f>
        <v/>
      </c>
      <c r="AU285" s="140" t="str">
        <f>IF(AU283="","",VLOOKUP(AU283,'シフト記号表（勤務時間帯）'!$C$6:$U$35,19,FALSE))</f>
        <v/>
      </c>
      <c r="AV285" s="141" t="str">
        <f>IF(AV283="","",VLOOKUP(AV283,'シフト記号表（勤務時間帯）'!$C$6:$U$35,19,FALSE))</f>
        <v/>
      </c>
      <c r="AW285" s="141" t="str">
        <f>IF(AW283="","",VLOOKUP(AW283,'シフト記号表（勤務時間帯）'!$C$6:$U$35,19,FALSE))</f>
        <v/>
      </c>
      <c r="AX285" s="869">
        <f>IF($BB$3="４週",SUM(S285:AT285),IF($BB$3="暦月",SUM(S285:AW285),""))</f>
        <v>0</v>
      </c>
      <c r="AY285" s="870"/>
      <c r="AZ285" s="871">
        <f>IF($BB$3="４週",AX285/4,IF($BB$3="暦月",'地密通所（100名）'!AX285/('地密通所（100名）'!$BB$8/7),""))</f>
        <v>0</v>
      </c>
      <c r="BA285" s="872"/>
      <c r="BB285" s="914"/>
      <c r="BC285" s="833"/>
      <c r="BD285" s="833"/>
      <c r="BE285" s="833"/>
      <c r="BF285" s="834"/>
    </row>
    <row r="286" spans="2:58" ht="20.25" customHeight="1">
      <c r="B286" s="1036">
        <f>B283+1</f>
        <v>89</v>
      </c>
      <c r="C286" s="900"/>
      <c r="D286" s="901"/>
      <c r="E286" s="902"/>
      <c r="F286" s="143"/>
      <c r="G286" s="819"/>
      <c r="H286" s="822"/>
      <c r="I286" s="823"/>
      <c r="J286" s="823"/>
      <c r="K286" s="824"/>
      <c r="L286" s="826"/>
      <c r="M286" s="827"/>
      <c r="N286" s="827"/>
      <c r="O286" s="828"/>
      <c r="P286" s="835" t="s">
        <v>148</v>
      </c>
      <c r="Q286" s="836"/>
      <c r="R286" s="837"/>
      <c r="S286" s="211"/>
      <c r="T286" s="212"/>
      <c r="U286" s="212"/>
      <c r="V286" s="212"/>
      <c r="W286" s="212"/>
      <c r="X286" s="212"/>
      <c r="Y286" s="213"/>
      <c r="Z286" s="211"/>
      <c r="AA286" s="212"/>
      <c r="AB286" s="212"/>
      <c r="AC286" s="212"/>
      <c r="AD286" s="212"/>
      <c r="AE286" s="212"/>
      <c r="AF286" s="213"/>
      <c r="AG286" s="211"/>
      <c r="AH286" s="212"/>
      <c r="AI286" s="212"/>
      <c r="AJ286" s="212"/>
      <c r="AK286" s="212"/>
      <c r="AL286" s="212"/>
      <c r="AM286" s="213"/>
      <c r="AN286" s="211"/>
      <c r="AO286" s="212"/>
      <c r="AP286" s="212"/>
      <c r="AQ286" s="212"/>
      <c r="AR286" s="212"/>
      <c r="AS286" s="212"/>
      <c r="AT286" s="213"/>
      <c r="AU286" s="211"/>
      <c r="AV286" s="212"/>
      <c r="AW286" s="212"/>
      <c r="AX286" s="1039"/>
      <c r="AY286" s="1040"/>
      <c r="AZ286" s="1041"/>
      <c r="BA286" s="1042"/>
      <c r="BB286" s="854"/>
      <c r="BC286" s="827"/>
      <c r="BD286" s="827"/>
      <c r="BE286" s="827"/>
      <c r="BF286" s="828"/>
    </row>
    <row r="287" spans="2:58" ht="20.25" customHeight="1">
      <c r="B287" s="1036"/>
      <c r="C287" s="903"/>
      <c r="D287" s="904"/>
      <c r="E287" s="905"/>
      <c r="F287" s="135"/>
      <c r="G287" s="820"/>
      <c r="H287" s="825"/>
      <c r="I287" s="823"/>
      <c r="J287" s="823"/>
      <c r="K287" s="824"/>
      <c r="L287" s="829"/>
      <c r="M287" s="830"/>
      <c r="N287" s="830"/>
      <c r="O287" s="831"/>
      <c r="P287" s="859" t="s">
        <v>151</v>
      </c>
      <c r="Q287" s="860"/>
      <c r="R287" s="861"/>
      <c r="S287" s="136" t="str">
        <f>IF(S286="","",VLOOKUP(S286,'シフト記号表（勤務時間帯）'!$C$6:$K$35,9,FALSE))</f>
        <v/>
      </c>
      <c r="T287" s="137" t="str">
        <f>IF(T286="","",VLOOKUP(T286,'シフト記号表（勤務時間帯）'!$C$6:$K$35,9,FALSE))</f>
        <v/>
      </c>
      <c r="U287" s="137" t="str">
        <f>IF(U286="","",VLOOKUP(U286,'シフト記号表（勤務時間帯）'!$C$6:$K$35,9,FALSE))</f>
        <v/>
      </c>
      <c r="V287" s="137" t="str">
        <f>IF(V286="","",VLOOKUP(V286,'シフト記号表（勤務時間帯）'!$C$6:$K$35,9,FALSE))</f>
        <v/>
      </c>
      <c r="W287" s="137" t="str">
        <f>IF(W286="","",VLOOKUP(W286,'シフト記号表（勤務時間帯）'!$C$6:$K$35,9,FALSE))</f>
        <v/>
      </c>
      <c r="X287" s="137" t="str">
        <f>IF(X286="","",VLOOKUP(X286,'シフト記号表（勤務時間帯）'!$C$6:$K$35,9,FALSE))</f>
        <v/>
      </c>
      <c r="Y287" s="138" t="str">
        <f>IF(Y286="","",VLOOKUP(Y286,'シフト記号表（勤務時間帯）'!$C$6:$K$35,9,FALSE))</f>
        <v/>
      </c>
      <c r="Z287" s="136" t="str">
        <f>IF(Z286="","",VLOOKUP(Z286,'シフト記号表（勤務時間帯）'!$C$6:$K$35,9,FALSE))</f>
        <v/>
      </c>
      <c r="AA287" s="137" t="str">
        <f>IF(AA286="","",VLOOKUP(AA286,'シフト記号表（勤務時間帯）'!$C$6:$K$35,9,FALSE))</f>
        <v/>
      </c>
      <c r="AB287" s="137" t="str">
        <f>IF(AB286="","",VLOOKUP(AB286,'シフト記号表（勤務時間帯）'!$C$6:$K$35,9,FALSE))</f>
        <v/>
      </c>
      <c r="AC287" s="137" t="str">
        <f>IF(AC286="","",VLOOKUP(AC286,'シフト記号表（勤務時間帯）'!$C$6:$K$35,9,FALSE))</f>
        <v/>
      </c>
      <c r="AD287" s="137" t="str">
        <f>IF(AD286="","",VLOOKUP(AD286,'シフト記号表（勤務時間帯）'!$C$6:$K$35,9,FALSE))</f>
        <v/>
      </c>
      <c r="AE287" s="137" t="str">
        <f>IF(AE286="","",VLOOKUP(AE286,'シフト記号表（勤務時間帯）'!$C$6:$K$35,9,FALSE))</f>
        <v/>
      </c>
      <c r="AF287" s="138" t="str">
        <f>IF(AF286="","",VLOOKUP(AF286,'シフト記号表（勤務時間帯）'!$C$6:$K$35,9,FALSE))</f>
        <v/>
      </c>
      <c r="AG287" s="136" t="str">
        <f>IF(AG286="","",VLOOKUP(AG286,'シフト記号表（勤務時間帯）'!$C$6:$K$35,9,FALSE))</f>
        <v/>
      </c>
      <c r="AH287" s="137" t="str">
        <f>IF(AH286="","",VLOOKUP(AH286,'シフト記号表（勤務時間帯）'!$C$6:$K$35,9,FALSE))</f>
        <v/>
      </c>
      <c r="AI287" s="137" t="str">
        <f>IF(AI286="","",VLOOKUP(AI286,'シフト記号表（勤務時間帯）'!$C$6:$K$35,9,FALSE))</f>
        <v/>
      </c>
      <c r="AJ287" s="137" t="str">
        <f>IF(AJ286="","",VLOOKUP(AJ286,'シフト記号表（勤務時間帯）'!$C$6:$K$35,9,FALSE))</f>
        <v/>
      </c>
      <c r="AK287" s="137" t="str">
        <f>IF(AK286="","",VLOOKUP(AK286,'シフト記号表（勤務時間帯）'!$C$6:$K$35,9,FALSE))</f>
        <v/>
      </c>
      <c r="AL287" s="137" t="str">
        <f>IF(AL286="","",VLOOKUP(AL286,'シフト記号表（勤務時間帯）'!$C$6:$K$35,9,FALSE))</f>
        <v/>
      </c>
      <c r="AM287" s="138" t="str">
        <f>IF(AM286="","",VLOOKUP(AM286,'シフト記号表（勤務時間帯）'!$C$6:$K$35,9,FALSE))</f>
        <v/>
      </c>
      <c r="AN287" s="136" t="str">
        <f>IF(AN286="","",VLOOKUP(AN286,'シフト記号表（勤務時間帯）'!$C$6:$K$35,9,FALSE))</f>
        <v/>
      </c>
      <c r="AO287" s="137" t="str">
        <f>IF(AO286="","",VLOOKUP(AO286,'シフト記号表（勤務時間帯）'!$C$6:$K$35,9,FALSE))</f>
        <v/>
      </c>
      <c r="AP287" s="137" t="str">
        <f>IF(AP286="","",VLOOKUP(AP286,'シフト記号表（勤務時間帯）'!$C$6:$K$35,9,FALSE))</f>
        <v/>
      </c>
      <c r="AQ287" s="137" t="str">
        <f>IF(AQ286="","",VLOOKUP(AQ286,'シフト記号表（勤務時間帯）'!$C$6:$K$35,9,FALSE))</f>
        <v/>
      </c>
      <c r="AR287" s="137" t="str">
        <f>IF(AR286="","",VLOOKUP(AR286,'シフト記号表（勤務時間帯）'!$C$6:$K$35,9,FALSE))</f>
        <v/>
      </c>
      <c r="AS287" s="137" t="str">
        <f>IF(AS286="","",VLOOKUP(AS286,'シフト記号表（勤務時間帯）'!$C$6:$K$35,9,FALSE))</f>
        <v/>
      </c>
      <c r="AT287" s="138" t="str">
        <f>IF(AT286="","",VLOOKUP(AT286,'シフト記号表（勤務時間帯）'!$C$6:$K$35,9,FALSE))</f>
        <v/>
      </c>
      <c r="AU287" s="136" t="str">
        <f>IF(AU286="","",VLOOKUP(AU286,'シフト記号表（勤務時間帯）'!$C$6:$K$35,9,FALSE))</f>
        <v/>
      </c>
      <c r="AV287" s="137" t="str">
        <f>IF(AV286="","",VLOOKUP(AV286,'シフト記号表（勤務時間帯）'!$C$6:$K$35,9,FALSE))</f>
        <v/>
      </c>
      <c r="AW287" s="137" t="str">
        <f>IF(AW286="","",VLOOKUP(AW286,'シフト記号表（勤務時間帯）'!$C$6:$K$35,9,FALSE))</f>
        <v/>
      </c>
      <c r="AX287" s="862">
        <f>IF($BB$3="４週",SUM(S287:AT287),IF($BB$3="暦月",SUM(S287:AW287),""))</f>
        <v>0</v>
      </c>
      <c r="AY287" s="863"/>
      <c r="AZ287" s="864">
        <f>IF($BB$3="４週",AX287/4,IF($BB$3="暦月",'地密通所（100名）'!AX287/('地密通所（100名）'!$BB$8/7),""))</f>
        <v>0</v>
      </c>
      <c r="BA287" s="865"/>
      <c r="BB287" s="855"/>
      <c r="BC287" s="830"/>
      <c r="BD287" s="830"/>
      <c r="BE287" s="830"/>
      <c r="BF287" s="831"/>
    </row>
    <row r="288" spans="2:58" ht="20.25" customHeight="1">
      <c r="B288" s="1036"/>
      <c r="C288" s="906"/>
      <c r="D288" s="907"/>
      <c r="E288" s="908"/>
      <c r="F288" s="214">
        <f>C286</f>
        <v>0</v>
      </c>
      <c r="G288" s="821"/>
      <c r="H288" s="825"/>
      <c r="I288" s="823"/>
      <c r="J288" s="823"/>
      <c r="K288" s="824"/>
      <c r="L288" s="832"/>
      <c r="M288" s="833"/>
      <c r="N288" s="833"/>
      <c r="O288" s="834"/>
      <c r="P288" s="895" t="s">
        <v>152</v>
      </c>
      <c r="Q288" s="896"/>
      <c r="R288" s="897"/>
      <c r="S288" s="140" t="str">
        <f>IF(S286="","",VLOOKUP(S286,'シフト記号表（勤務時間帯）'!$C$6:$U$35,19,FALSE))</f>
        <v/>
      </c>
      <c r="T288" s="141" t="str">
        <f>IF(T286="","",VLOOKUP(T286,'シフト記号表（勤務時間帯）'!$C$6:$U$35,19,FALSE))</f>
        <v/>
      </c>
      <c r="U288" s="141" t="str">
        <f>IF(U286="","",VLOOKUP(U286,'シフト記号表（勤務時間帯）'!$C$6:$U$35,19,FALSE))</f>
        <v/>
      </c>
      <c r="V288" s="141" t="str">
        <f>IF(V286="","",VLOOKUP(V286,'シフト記号表（勤務時間帯）'!$C$6:$U$35,19,FALSE))</f>
        <v/>
      </c>
      <c r="W288" s="141" t="str">
        <f>IF(W286="","",VLOOKUP(W286,'シフト記号表（勤務時間帯）'!$C$6:$U$35,19,FALSE))</f>
        <v/>
      </c>
      <c r="X288" s="141" t="str">
        <f>IF(X286="","",VLOOKUP(X286,'シフト記号表（勤務時間帯）'!$C$6:$U$35,19,FALSE))</f>
        <v/>
      </c>
      <c r="Y288" s="142" t="str">
        <f>IF(Y286="","",VLOOKUP(Y286,'シフト記号表（勤務時間帯）'!$C$6:$U$35,19,FALSE))</f>
        <v/>
      </c>
      <c r="Z288" s="140" t="str">
        <f>IF(Z286="","",VLOOKUP(Z286,'シフト記号表（勤務時間帯）'!$C$6:$U$35,19,FALSE))</f>
        <v/>
      </c>
      <c r="AA288" s="141" t="str">
        <f>IF(AA286="","",VLOOKUP(AA286,'シフト記号表（勤務時間帯）'!$C$6:$U$35,19,FALSE))</f>
        <v/>
      </c>
      <c r="AB288" s="141" t="str">
        <f>IF(AB286="","",VLOOKUP(AB286,'シフト記号表（勤務時間帯）'!$C$6:$U$35,19,FALSE))</f>
        <v/>
      </c>
      <c r="AC288" s="141" t="str">
        <f>IF(AC286="","",VLOOKUP(AC286,'シフト記号表（勤務時間帯）'!$C$6:$U$35,19,FALSE))</f>
        <v/>
      </c>
      <c r="AD288" s="141" t="str">
        <f>IF(AD286="","",VLOOKUP(AD286,'シフト記号表（勤務時間帯）'!$C$6:$U$35,19,FALSE))</f>
        <v/>
      </c>
      <c r="AE288" s="141" t="str">
        <f>IF(AE286="","",VLOOKUP(AE286,'シフト記号表（勤務時間帯）'!$C$6:$U$35,19,FALSE))</f>
        <v/>
      </c>
      <c r="AF288" s="142" t="str">
        <f>IF(AF286="","",VLOOKUP(AF286,'シフト記号表（勤務時間帯）'!$C$6:$U$35,19,FALSE))</f>
        <v/>
      </c>
      <c r="AG288" s="140" t="str">
        <f>IF(AG286="","",VLOOKUP(AG286,'シフト記号表（勤務時間帯）'!$C$6:$U$35,19,FALSE))</f>
        <v/>
      </c>
      <c r="AH288" s="141" t="str">
        <f>IF(AH286="","",VLOOKUP(AH286,'シフト記号表（勤務時間帯）'!$C$6:$U$35,19,FALSE))</f>
        <v/>
      </c>
      <c r="AI288" s="141" t="str">
        <f>IF(AI286="","",VLOOKUP(AI286,'シフト記号表（勤務時間帯）'!$C$6:$U$35,19,FALSE))</f>
        <v/>
      </c>
      <c r="AJ288" s="141" t="str">
        <f>IF(AJ286="","",VLOOKUP(AJ286,'シフト記号表（勤務時間帯）'!$C$6:$U$35,19,FALSE))</f>
        <v/>
      </c>
      <c r="AK288" s="141" t="str">
        <f>IF(AK286="","",VLOOKUP(AK286,'シフト記号表（勤務時間帯）'!$C$6:$U$35,19,FALSE))</f>
        <v/>
      </c>
      <c r="AL288" s="141" t="str">
        <f>IF(AL286="","",VLOOKUP(AL286,'シフト記号表（勤務時間帯）'!$C$6:$U$35,19,FALSE))</f>
        <v/>
      </c>
      <c r="AM288" s="142" t="str">
        <f>IF(AM286="","",VLOOKUP(AM286,'シフト記号表（勤務時間帯）'!$C$6:$U$35,19,FALSE))</f>
        <v/>
      </c>
      <c r="AN288" s="140" t="str">
        <f>IF(AN286="","",VLOOKUP(AN286,'シフト記号表（勤務時間帯）'!$C$6:$U$35,19,FALSE))</f>
        <v/>
      </c>
      <c r="AO288" s="141" t="str">
        <f>IF(AO286="","",VLOOKUP(AO286,'シフト記号表（勤務時間帯）'!$C$6:$U$35,19,FALSE))</f>
        <v/>
      </c>
      <c r="AP288" s="141" t="str">
        <f>IF(AP286="","",VLOOKUP(AP286,'シフト記号表（勤務時間帯）'!$C$6:$U$35,19,FALSE))</f>
        <v/>
      </c>
      <c r="AQ288" s="141" t="str">
        <f>IF(AQ286="","",VLOOKUP(AQ286,'シフト記号表（勤務時間帯）'!$C$6:$U$35,19,FALSE))</f>
        <v/>
      </c>
      <c r="AR288" s="141" t="str">
        <f>IF(AR286="","",VLOOKUP(AR286,'シフト記号表（勤務時間帯）'!$C$6:$U$35,19,FALSE))</f>
        <v/>
      </c>
      <c r="AS288" s="141" t="str">
        <f>IF(AS286="","",VLOOKUP(AS286,'シフト記号表（勤務時間帯）'!$C$6:$U$35,19,FALSE))</f>
        <v/>
      </c>
      <c r="AT288" s="142" t="str">
        <f>IF(AT286="","",VLOOKUP(AT286,'シフト記号表（勤務時間帯）'!$C$6:$U$35,19,FALSE))</f>
        <v/>
      </c>
      <c r="AU288" s="140" t="str">
        <f>IF(AU286="","",VLOOKUP(AU286,'シフト記号表（勤務時間帯）'!$C$6:$U$35,19,FALSE))</f>
        <v/>
      </c>
      <c r="AV288" s="141" t="str">
        <f>IF(AV286="","",VLOOKUP(AV286,'シフト記号表（勤務時間帯）'!$C$6:$U$35,19,FALSE))</f>
        <v/>
      </c>
      <c r="AW288" s="141" t="str">
        <f>IF(AW286="","",VLOOKUP(AW286,'シフト記号表（勤務時間帯）'!$C$6:$U$35,19,FALSE))</f>
        <v/>
      </c>
      <c r="AX288" s="869">
        <f>IF($BB$3="４週",SUM(S288:AT288),IF($BB$3="暦月",SUM(S288:AW288),""))</f>
        <v>0</v>
      </c>
      <c r="AY288" s="870"/>
      <c r="AZ288" s="871">
        <f>IF($BB$3="４週",AX288/4,IF($BB$3="暦月",'地密通所（100名）'!AX288/('地密通所（100名）'!$BB$8/7),""))</f>
        <v>0</v>
      </c>
      <c r="BA288" s="872"/>
      <c r="BB288" s="914"/>
      <c r="BC288" s="833"/>
      <c r="BD288" s="833"/>
      <c r="BE288" s="833"/>
      <c r="BF288" s="834"/>
    </row>
    <row r="289" spans="2:58" ht="20.25" customHeight="1">
      <c r="B289" s="1036">
        <f>B286+1</f>
        <v>90</v>
      </c>
      <c r="C289" s="900"/>
      <c r="D289" s="901"/>
      <c r="E289" s="902"/>
      <c r="F289" s="143"/>
      <c r="G289" s="819"/>
      <c r="H289" s="822"/>
      <c r="I289" s="823"/>
      <c r="J289" s="823"/>
      <c r="K289" s="824"/>
      <c r="L289" s="826"/>
      <c r="M289" s="827"/>
      <c r="N289" s="827"/>
      <c r="O289" s="828"/>
      <c r="P289" s="835" t="s">
        <v>148</v>
      </c>
      <c r="Q289" s="836"/>
      <c r="R289" s="837"/>
      <c r="S289" s="211"/>
      <c r="T289" s="212"/>
      <c r="U289" s="212"/>
      <c r="V289" s="212"/>
      <c r="W289" s="212"/>
      <c r="X289" s="212"/>
      <c r="Y289" s="213"/>
      <c r="Z289" s="211"/>
      <c r="AA289" s="212"/>
      <c r="AB289" s="212"/>
      <c r="AC289" s="212"/>
      <c r="AD289" s="212"/>
      <c r="AE289" s="212"/>
      <c r="AF289" s="213"/>
      <c r="AG289" s="211"/>
      <c r="AH289" s="212"/>
      <c r="AI289" s="212"/>
      <c r="AJ289" s="212"/>
      <c r="AK289" s="212"/>
      <c r="AL289" s="212"/>
      <c r="AM289" s="213"/>
      <c r="AN289" s="211"/>
      <c r="AO289" s="212"/>
      <c r="AP289" s="212"/>
      <c r="AQ289" s="212"/>
      <c r="AR289" s="212"/>
      <c r="AS289" s="212"/>
      <c r="AT289" s="213"/>
      <c r="AU289" s="211"/>
      <c r="AV289" s="212"/>
      <c r="AW289" s="212"/>
      <c r="AX289" s="1039"/>
      <c r="AY289" s="1040"/>
      <c r="AZ289" s="1041"/>
      <c r="BA289" s="1042"/>
      <c r="BB289" s="854"/>
      <c r="BC289" s="827"/>
      <c r="BD289" s="827"/>
      <c r="BE289" s="827"/>
      <c r="BF289" s="828"/>
    </row>
    <row r="290" spans="2:58" ht="20.25" customHeight="1">
      <c r="B290" s="1036"/>
      <c r="C290" s="903"/>
      <c r="D290" s="904"/>
      <c r="E290" s="905"/>
      <c r="F290" s="135"/>
      <c r="G290" s="820"/>
      <c r="H290" s="825"/>
      <c r="I290" s="823"/>
      <c r="J290" s="823"/>
      <c r="K290" s="824"/>
      <c r="L290" s="829"/>
      <c r="M290" s="830"/>
      <c r="N290" s="830"/>
      <c r="O290" s="831"/>
      <c r="P290" s="859" t="s">
        <v>151</v>
      </c>
      <c r="Q290" s="860"/>
      <c r="R290" s="861"/>
      <c r="S290" s="136" t="str">
        <f>IF(S289="","",VLOOKUP(S289,'シフト記号表（勤務時間帯）'!$C$6:$K$35,9,FALSE))</f>
        <v/>
      </c>
      <c r="T290" s="137" t="str">
        <f>IF(T289="","",VLOOKUP(T289,'シフト記号表（勤務時間帯）'!$C$6:$K$35,9,FALSE))</f>
        <v/>
      </c>
      <c r="U290" s="137" t="str">
        <f>IF(U289="","",VLOOKUP(U289,'シフト記号表（勤務時間帯）'!$C$6:$K$35,9,FALSE))</f>
        <v/>
      </c>
      <c r="V290" s="137" t="str">
        <f>IF(V289="","",VLOOKUP(V289,'シフト記号表（勤務時間帯）'!$C$6:$K$35,9,FALSE))</f>
        <v/>
      </c>
      <c r="W290" s="137" t="str">
        <f>IF(W289="","",VLOOKUP(W289,'シフト記号表（勤務時間帯）'!$C$6:$K$35,9,FALSE))</f>
        <v/>
      </c>
      <c r="X290" s="137" t="str">
        <f>IF(X289="","",VLOOKUP(X289,'シフト記号表（勤務時間帯）'!$C$6:$K$35,9,FALSE))</f>
        <v/>
      </c>
      <c r="Y290" s="138" t="str">
        <f>IF(Y289="","",VLOOKUP(Y289,'シフト記号表（勤務時間帯）'!$C$6:$K$35,9,FALSE))</f>
        <v/>
      </c>
      <c r="Z290" s="136" t="str">
        <f>IF(Z289="","",VLOOKUP(Z289,'シフト記号表（勤務時間帯）'!$C$6:$K$35,9,FALSE))</f>
        <v/>
      </c>
      <c r="AA290" s="137" t="str">
        <f>IF(AA289="","",VLOOKUP(AA289,'シフト記号表（勤務時間帯）'!$C$6:$K$35,9,FALSE))</f>
        <v/>
      </c>
      <c r="AB290" s="137" t="str">
        <f>IF(AB289="","",VLOOKUP(AB289,'シフト記号表（勤務時間帯）'!$C$6:$K$35,9,FALSE))</f>
        <v/>
      </c>
      <c r="AC290" s="137" t="str">
        <f>IF(AC289="","",VLOOKUP(AC289,'シフト記号表（勤務時間帯）'!$C$6:$K$35,9,FALSE))</f>
        <v/>
      </c>
      <c r="AD290" s="137" t="str">
        <f>IF(AD289="","",VLOOKUP(AD289,'シフト記号表（勤務時間帯）'!$C$6:$K$35,9,FALSE))</f>
        <v/>
      </c>
      <c r="AE290" s="137" t="str">
        <f>IF(AE289="","",VLOOKUP(AE289,'シフト記号表（勤務時間帯）'!$C$6:$K$35,9,FALSE))</f>
        <v/>
      </c>
      <c r="AF290" s="138" t="str">
        <f>IF(AF289="","",VLOOKUP(AF289,'シフト記号表（勤務時間帯）'!$C$6:$K$35,9,FALSE))</f>
        <v/>
      </c>
      <c r="AG290" s="136" t="str">
        <f>IF(AG289="","",VLOOKUP(AG289,'シフト記号表（勤務時間帯）'!$C$6:$K$35,9,FALSE))</f>
        <v/>
      </c>
      <c r="AH290" s="137" t="str">
        <f>IF(AH289="","",VLOOKUP(AH289,'シフト記号表（勤務時間帯）'!$C$6:$K$35,9,FALSE))</f>
        <v/>
      </c>
      <c r="AI290" s="137" t="str">
        <f>IF(AI289="","",VLOOKUP(AI289,'シフト記号表（勤務時間帯）'!$C$6:$K$35,9,FALSE))</f>
        <v/>
      </c>
      <c r="AJ290" s="137" t="str">
        <f>IF(AJ289="","",VLOOKUP(AJ289,'シフト記号表（勤務時間帯）'!$C$6:$K$35,9,FALSE))</f>
        <v/>
      </c>
      <c r="AK290" s="137" t="str">
        <f>IF(AK289="","",VLOOKUP(AK289,'シフト記号表（勤務時間帯）'!$C$6:$K$35,9,FALSE))</f>
        <v/>
      </c>
      <c r="AL290" s="137" t="str">
        <f>IF(AL289="","",VLOOKUP(AL289,'シフト記号表（勤務時間帯）'!$C$6:$K$35,9,FALSE))</f>
        <v/>
      </c>
      <c r="AM290" s="138" t="str">
        <f>IF(AM289="","",VLOOKUP(AM289,'シフト記号表（勤務時間帯）'!$C$6:$K$35,9,FALSE))</f>
        <v/>
      </c>
      <c r="AN290" s="136" t="str">
        <f>IF(AN289="","",VLOOKUP(AN289,'シフト記号表（勤務時間帯）'!$C$6:$K$35,9,FALSE))</f>
        <v/>
      </c>
      <c r="AO290" s="137" t="str">
        <f>IF(AO289="","",VLOOKUP(AO289,'シフト記号表（勤務時間帯）'!$C$6:$K$35,9,FALSE))</f>
        <v/>
      </c>
      <c r="AP290" s="137" t="str">
        <f>IF(AP289="","",VLOOKUP(AP289,'シフト記号表（勤務時間帯）'!$C$6:$K$35,9,FALSE))</f>
        <v/>
      </c>
      <c r="AQ290" s="137" t="str">
        <f>IF(AQ289="","",VLOOKUP(AQ289,'シフト記号表（勤務時間帯）'!$C$6:$K$35,9,FALSE))</f>
        <v/>
      </c>
      <c r="AR290" s="137" t="str">
        <f>IF(AR289="","",VLOOKUP(AR289,'シフト記号表（勤務時間帯）'!$C$6:$K$35,9,FALSE))</f>
        <v/>
      </c>
      <c r="AS290" s="137" t="str">
        <f>IF(AS289="","",VLOOKUP(AS289,'シフト記号表（勤務時間帯）'!$C$6:$K$35,9,FALSE))</f>
        <v/>
      </c>
      <c r="AT290" s="138" t="str">
        <f>IF(AT289="","",VLOOKUP(AT289,'シフト記号表（勤務時間帯）'!$C$6:$K$35,9,FALSE))</f>
        <v/>
      </c>
      <c r="AU290" s="136" t="str">
        <f>IF(AU289="","",VLOOKUP(AU289,'シフト記号表（勤務時間帯）'!$C$6:$K$35,9,FALSE))</f>
        <v/>
      </c>
      <c r="AV290" s="137" t="str">
        <f>IF(AV289="","",VLOOKUP(AV289,'シフト記号表（勤務時間帯）'!$C$6:$K$35,9,FALSE))</f>
        <v/>
      </c>
      <c r="AW290" s="137" t="str">
        <f>IF(AW289="","",VLOOKUP(AW289,'シフト記号表（勤務時間帯）'!$C$6:$K$35,9,FALSE))</f>
        <v/>
      </c>
      <c r="AX290" s="862">
        <f>IF($BB$3="４週",SUM(S290:AT290),IF($BB$3="暦月",SUM(S290:AW290),""))</f>
        <v>0</v>
      </c>
      <c r="AY290" s="863"/>
      <c r="AZ290" s="864">
        <f>IF($BB$3="４週",AX290/4,IF($BB$3="暦月",'地密通所（100名）'!AX290/('地密通所（100名）'!$BB$8/7),""))</f>
        <v>0</v>
      </c>
      <c r="BA290" s="865"/>
      <c r="BB290" s="855"/>
      <c r="BC290" s="830"/>
      <c r="BD290" s="830"/>
      <c r="BE290" s="830"/>
      <c r="BF290" s="831"/>
    </row>
    <row r="291" spans="2:58" ht="20.25" customHeight="1">
      <c r="B291" s="1036"/>
      <c r="C291" s="906"/>
      <c r="D291" s="907"/>
      <c r="E291" s="908"/>
      <c r="F291" s="214">
        <f>C289</f>
        <v>0</v>
      </c>
      <c r="G291" s="821"/>
      <c r="H291" s="825"/>
      <c r="I291" s="823"/>
      <c r="J291" s="823"/>
      <c r="K291" s="824"/>
      <c r="L291" s="832"/>
      <c r="M291" s="833"/>
      <c r="N291" s="833"/>
      <c r="O291" s="834"/>
      <c r="P291" s="895" t="s">
        <v>152</v>
      </c>
      <c r="Q291" s="896"/>
      <c r="R291" s="897"/>
      <c r="S291" s="140" t="str">
        <f>IF(S289="","",VLOOKUP(S289,'シフト記号表（勤務時間帯）'!$C$6:$U$35,19,FALSE))</f>
        <v/>
      </c>
      <c r="T291" s="141" t="str">
        <f>IF(T289="","",VLOOKUP(T289,'シフト記号表（勤務時間帯）'!$C$6:$U$35,19,FALSE))</f>
        <v/>
      </c>
      <c r="U291" s="141" t="str">
        <f>IF(U289="","",VLOOKUP(U289,'シフト記号表（勤務時間帯）'!$C$6:$U$35,19,FALSE))</f>
        <v/>
      </c>
      <c r="V291" s="141" t="str">
        <f>IF(V289="","",VLOOKUP(V289,'シフト記号表（勤務時間帯）'!$C$6:$U$35,19,FALSE))</f>
        <v/>
      </c>
      <c r="W291" s="141" t="str">
        <f>IF(W289="","",VLOOKUP(W289,'シフト記号表（勤務時間帯）'!$C$6:$U$35,19,FALSE))</f>
        <v/>
      </c>
      <c r="X291" s="141" t="str">
        <f>IF(X289="","",VLOOKUP(X289,'シフト記号表（勤務時間帯）'!$C$6:$U$35,19,FALSE))</f>
        <v/>
      </c>
      <c r="Y291" s="142" t="str">
        <f>IF(Y289="","",VLOOKUP(Y289,'シフト記号表（勤務時間帯）'!$C$6:$U$35,19,FALSE))</f>
        <v/>
      </c>
      <c r="Z291" s="140" t="str">
        <f>IF(Z289="","",VLOOKUP(Z289,'シフト記号表（勤務時間帯）'!$C$6:$U$35,19,FALSE))</f>
        <v/>
      </c>
      <c r="AA291" s="141" t="str">
        <f>IF(AA289="","",VLOOKUP(AA289,'シフト記号表（勤務時間帯）'!$C$6:$U$35,19,FALSE))</f>
        <v/>
      </c>
      <c r="AB291" s="141" t="str">
        <f>IF(AB289="","",VLOOKUP(AB289,'シフト記号表（勤務時間帯）'!$C$6:$U$35,19,FALSE))</f>
        <v/>
      </c>
      <c r="AC291" s="141" t="str">
        <f>IF(AC289="","",VLOOKUP(AC289,'シフト記号表（勤務時間帯）'!$C$6:$U$35,19,FALSE))</f>
        <v/>
      </c>
      <c r="AD291" s="141" t="str">
        <f>IF(AD289="","",VLOOKUP(AD289,'シフト記号表（勤務時間帯）'!$C$6:$U$35,19,FALSE))</f>
        <v/>
      </c>
      <c r="AE291" s="141" t="str">
        <f>IF(AE289="","",VLOOKUP(AE289,'シフト記号表（勤務時間帯）'!$C$6:$U$35,19,FALSE))</f>
        <v/>
      </c>
      <c r="AF291" s="142" t="str">
        <f>IF(AF289="","",VLOOKUP(AF289,'シフト記号表（勤務時間帯）'!$C$6:$U$35,19,FALSE))</f>
        <v/>
      </c>
      <c r="AG291" s="140" t="str">
        <f>IF(AG289="","",VLOOKUP(AG289,'シフト記号表（勤務時間帯）'!$C$6:$U$35,19,FALSE))</f>
        <v/>
      </c>
      <c r="AH291" s="141" t="str">
        <f>IF(AH289="","",VLOOKUP(AH289,'シフト記号表（勤務時間帯）'!$C$6:$U$35,19,FALSE))</f>
        <v/>
      </c>
      <c r="AI291" s="141" t="str">
        <f>IF(AI289="","",VLOOKUP(AI289,'シフト記号表（勤務時間帯）'!$C$6:$U$35,19,FALSE))</f>
        <v/>
      </c>
      <c r="AJ291" s="141" t="str">
        <f>IF(AJ289="","",VLOOKUP(AJ289,'シフト記号表（勤務時間帯）'!$C$6:$U$35,19,FALSE))</f>
        <v/>
      </c>
      <c r="AK291" s="141" t="str">
        <f>IF(AK289="","",VLOOKUP(AK289,'シフト記号表（勤務時間帯）'!$C$6:$U$35,19,FALSE))</f>
        <v/>
      </c>
      <c r="AL291" s="141" t="str">
        <f>IF(AL289="","",VLOOKUP(AL289,'シフト記号表（勤務時間帯）'!$C$6:$U$35,19,FALSE))</f>
        <v/>
      </c>
      <c r="AM291" s="142" t="str">
        <f>IF(AM289="","",VLOOKUP(AM289,'シフト記号表（勤務時間帯）'!$C$6:$U$35,19,FALSE))</f>
        <v/>
      </c>
      <c r="AN291" s="140" t="str">
        <f>IF(AN289="","",VLOOKUP(AN289,'シフト記号表（勤務時間帯）'!$C$6:$U$35,19,FALSE))</f>
        <v/>
      </c>
      <c r="AO291" s="141" t="str">
        <f>IF(AO289="","",VLOOKUP(AO289,'シフト記号表（勤務時間帯）'!$C$6:$U$35,19,FALSE))</f>
        <v/>
      </c>
      <c r="AP291" s="141" t="str">
        <f>IF(AP289="","",VLOOKUP(AP289,'シフト記号表（勤務時間帯）'!$C$6:$U$35,19,FALSE))</f>
        <v/>
      </c>
      <c r="AQ291" s="141" t="str">
        <f>IF(AQ289="","",VLOOKUP(AQ289,'シフト記号表（勤務時間帯）'!$C$6:$U$35,19,FALSE))</f>
        <v/>
      </c>
      <c r="AR291" s="141" t="str">
        <f>IF(AR289="","",VLOOKUP(AR289,'シフト記号表（勤務時間帯）'!$C$6:$U$35,19,FALSE))</f>
        <v/>
      </c>
      <c r="AS291" s="141" t="str">
        <f>IF(AS289="","",VLOOKUP(AS289,'シフト記号表（勤務時間帯）'!$C$6:$U$35,19,FALSE))</f>
        <v/>
      </c>
      <c r="AT291" s="142" t="str">
        <f>IF(AT289="","",VLOOKUP(AT289,'シフト記号表（勤務時間帯）'!$C$6:$U$35,19,FALSE))</f>
        <v/>
      </c>
      <c r="AU291" s="140" t="str">
        <f>IF(AU289="","",VLOOKUP(AU289,'シフト記号表（勤務時間帯）'!$C$6:$U$35,19,FALSE))</f>
        <v/>
      </c>
      <c r="AV291" s="141" t="str">
        <f>IF(AV289="","",VLOOKUP(AV289,'シフト記号表（勤務時間帯）'!$C$6:$U$35,19,FALSE))</f>
        <v/>
      </c>
      <c r="AW291" s="141" t="str">
        <f>IF(AW289="","",VLOOKUP(AW289,'シフト記号表（勤務時間帯）'!$C$6:$U$35,19,FALSE))</f>
        <v/>
      </c>
      <c r="AX291" s="869">
        <f>IF($BB$3="４週",SUM(S291:AT291),IF($BB$3="暦月",SUM(S291:AW291),""))</f>
        <v>0</v>
      </c>
      <c r="AY291" s="870"/>
      <c r="AZ291" s="871">
        <f>IF($BB$3="４週",AX291/4,IF($BB$3="暦月",'地密通所（100名）'!AX291/('地密通所（100名）'!$BB$8/7),""))</f>
        <v>0</v>
      </c>
      <c r="BA291" s="872"/>
      <c r="BB291" s="914"/>
      <c r="BC291" s="833"/>
      <c r="BD291" s="833"/>
      <c r="BE291" s="833"/>
      <c r="BF291" s="834"/>
    </row>
    <row r="292" spans="2:58" ht="20.25" customHeight="1">
      <c r="B292" s="1036">
        <f>B289+1</f>
        <v>91</v>
      </c>
      <c r="C292" s="900"/>
      <c r="D292" s="901"/>
      <c r="E292" s="902"/>
      <c r="F292" s="143"/>
      <c r="G292" s="819"/>
      <c r="H292" s="822"/>
      <c r="I292" s="823"/>
      <c r="J292" s="823"/>
      <c r="K292" s="824"/>
      <c r="L292" s="826"/>
      <c r="M292" s="827"/>
      <c r="N292" s="827"/>
      <c r="O292" s="828"/>
      <c r="P292" s="835" t="s">
        <v>148</v>
      </c>
      <c r="Q292" s="836"/>
      <c r="R292" s="837"/>
      <c r="S292" s="211"/>
      <c r="T292" s="212"/>
      <c r="U292" s="212"/>
      <c r="V292" s="212"/>
      <c r="W292" s="212"/>
      <c r="X292" s="212"/>
      <c r="Y292" s="213"/>
      <c r="Z292" s="211"/>
      <c r="AA292" s="212"/>
      <c r="AB292" s="212"/>
      <c r="AC292" s="212"/>
      <c r="AD292" s="212"/>
      <c r="AE292" s="212"/>
      <c r="AF292" s="213"/>
      <c r="AG292" s="211"/>
      <c r="AH292" s="212"/>
      <c r="AI292" s="212"/>
      <c r="AJ292" s="212"/>
      <c r="AK292" s="212"/>
      <c r="AL292" s="212"/>
      <c r="AM292" s="213"/>
      <c r="AN292" s="211"/>
      <c r="AO292" s="212"/>
      <c r="AP292" s="212"/>
      <c r="AQ292" s="212"/>
      <c r="AR292" s="212"/>
      <c r="AS292" s="212"/>
      <c r="AT292" s="213"/>
      <c r="AU292" s="211"/>
      <c r="AV292" s="212"/>
      <c r="AW292" s="212"/>
      <c r="AX292" s="1039"/>
      <c r="AY292" s="1040"/>
      <c r="AZ292" s="1041"/>
      <c r="BA292" s="1042"/>
      <c r="BB292" s="854"/>
      <c r="BC292" s="827"/>
      <c r="BD292" s="827"/>
      <c r="BE292" s="827"/>
      <c r="BF292" s="828"/>
    </row>
    <row r="293" spans="2:58" ht="20.25" customHeight="1">
      <c r="B293" s="1036"/>
      <c r="C293" s="903"/>
      <c r="D293" s="904"/>
      <c r="E293" s="905"/>
      <c r="F293" s="135"/>
      <c r="G293" s="820"/>
      <c r="H293" s="825"/>
      <c r="I293" s="823"/>
      <c r="J293" s="823"/>
      <c r="K293" s="824"/>
      <c r="L293" s="829"/>
      <c r="M293" s="830"/>
      <c r="N293" s="830"/>
      <c r="O293" s="831"/>
      <c r="P293" s="859" t="s">
        <v>151</v>
      </c>
      <c r="Q293" s="860"/>
      <c r="R293" s="861"/>
      <c r="S293" s="136" t="str">
        <f>IF(S292="","",VLOOKUP(S292,'シフト記号表（勤務時間帯）'!$C$6:$K$35,9,FALSE))</f>
        <v/>
      </c>
      <c r="T293" s="137" t="str">
        <f>IF(T292="","",VLOOKUP(T292,'シフト記号表（勤務時間帯）'!$C$6:$K$35,9,FALSE))</f>
        <v/>
      </c>
      <c r="U293" s="137" t="str">
        <f>IF(U292="","",VLOOKUP(U292,'シフト記号表（勤務時間帯）'!$C$6:$K$35,9,FALSE))</f>
        <v/>
      </c>
      <c r="V293" s="137" t="str">
        <f>IF(V292="","",VLOOKUP(V292,'シフト記号表（勤務時間帯）'!$C$6:$K$35,9,FALSE))</f>
        <v/>
      </c>
      <c r="W293" s="137" t="str">
        <f>IF(W292="","",VLOOKUP(W292,'シフト記号表（勤務時間帯）'!$C$6:$K$35,9,FALSE))</f>
        <v/>
      </c>
      <c r="X293" s="137" t="str">
        <f>IF(X292="","",VLOOKUP(X292,'シフト記号表（勤務時間帯）'!$C$6:$K$35,9,FALSE))</f>
        <v/>
      </c>
      <c r="Y293" s="138" t="str">
        <f>IF(Y292="","",VLOOKUP(Y292,'シフト記号表（勤務時間帯）'!$C$6:$K$35,9,FALSE))</f>
        <v/>
      </c>
      <c r="Z293" s="136" t="str">
        <f>IF(Z292="","",VLOOKUP(Z292,'シフト記号表（勤務時間帯）'!$C$6:$K$35,9,FALSE))</f>
        <v/>
      </c>
      <c r="AA293" s="137" t="str">
        <f>IF(AA292="","",VLOOKUP(AA292,'シフト記号表（勤務時間帯）'!$C$6:$K$35,9,FALSE))</f>
        <v/>
      </c>
      <c r="AB293" s="137" t="str">
        <f>IF(AB292="","",VLOOKUP(AB292,'シフト記号表（勤務時間帯）'!$C$6:$K$35,9,FALSE))</f>
        <v/>
      </c>
      <c r="AC293" s="137" t="str">
        <f>IF(AC292="","",VLOOKUP(AC292,'シフト記号表（勤務時間帯）'!$C$6:$K$35,9,FALSE))</f>
        <v/>
      </c>
      <c r="AD293" s="137" t="str">
        <f>IF(AD292="","",VLOOKUP(AD292,'シフト記号表（勤務時間帯）'!$C$6:$K$35,9,FALSE))</f>
        <v/>
      </c>
      <c r="AE293" s="137" t="str">
        <f>IF(AE292="","",VLOOKUP(AE292,'シフト記号表（勤務時間帯）'!$C$6:$K$35,9,FALSE))</f>
        <v/>
      </c>
      <c r="AF293" s="138" t="str">
        <f>IF(AF292="","",VLOOKUP(AF292,'シフト記号表（勤務時間帯）'!$C$6:$K$35,9,FALSE))</f>
        <v/>
      </c>
      <c r="AG293" s="136" t="str">
        <f>IF(AG292="","",VLOOKUP(AG292,'シフト記号表（勤務時間帯）'!$C$6:$K$35,9,FALSE))</f>
        <v/>
      </c>
      <c r="AH293" s="137" t="str">
        <f>IF(AH292="","",VLOOKUP(AH292,'シフト記号表（勤務時間帯）'!$C$6:$K$35,9,FALSE))</f>
        <v/>
      </c>
      <c r="AI293" s="137" t="str">
        <f>IF(AI292="","",VLOOKUP(AI292,'シフト記号表（勤務時間帯）'!$C$6:$K$35,9,FALSE))</f>
        <v/>
      </c>
      <c r="AJ293" s="137" t="str">
        <f>IF(AJ292="","",VLOOKUP(AJ292,'シフト記号表（勤務時間帯）'!$C$6:$K$35,9,FALSE))</f>
        <v/>
      </c>
      <c r="AK293" s="137" t="str">
        <f>IF(AK292="","",VLOOKUP(AK292,'シフト記号表（勤務時間帯）'!$C$6:$K$35,9,FALSE))</f>
        <v/>
      </c>
      <c r="AL293" s="137" t="str">
        <f>IF(AL292="","",VLOOKUP(AL292,'シフト記号表（勤務時間帯）'!$C$6:$K$35,9,FALSE))</f>
        <v/>
      </c>
      <c r="AM293" s="138" t="str">
        <f>IF(AM292="","",VLOOKUP(AM292,'シフト記号表（勤務時間帯）'!$C$6:$K$35,9,FALSE))</f>
        <v/>
      </c>
      <c r="AN293" s="136" t="str">
        <f>IF(AN292="","",VLOOKUP(AN292,'シフト記号表（勤務時間帯）'!$C$6:$K$35,9,FALSE))</f>
        <v/>
      </c>
      <c r="AO293" s="137" t="str">
        <f>IF(AO292="","",VLOOKUP(AO292,'シフト記号表（勤務時間帯）'!$C$6:$K$35,9,FALSE))</f>
        <v/>
      </c>
      <c r="AP293" s="137" t="str">
        <f>IF(AP292="","",VLOOKUP(AP292,'シフト記号表（勤務時間帯）'!$C$6:$K$35,9,FALSE))</f>
        <v/>
      </c>
      <c r="AQ293" s="137" t="str">
        <f>IF(AQ292="","",VLOOKUP(AQ292,'シフト記号表（勤務時間帯）'!$C$6:$K$35,9,FALSE))</f>
        <v/>
      </c>
      <c r="AR293" s="137" t="str">
        <f>IF(AR292="","",VLOOKUP(AR292,'シフト記号表（勤務時間帯）'!$C$6:$K$35,9,FALSE))</f>
        <v/>
      </c>
      <c r="AS293" s="137" t="str">
        <f>IF(AS292="","",VLOOKUP(AS292,'シフト記号表（勤務時間帯）'!$C$6:$K$35,9,FALSE))</f>
        <v/>
      </c>
      <c r="AT293" s="138" t="str">
        <f>IF(AT292="","",VLOOKUP(AT292,'シフト記号表（勤務時間帯）'!$C$6:$K$35,9,FALSE))</f>
        <v/>
      </c>
      <c r="AU293" s="136" t="str">
        <f>IF(AU292="","",VLOOKUP(AU292,'シフト記号表（勤務時間帯）'!$C$6:$K$35,9,FALSE))</f>
        <v/>
      </c>
      <c r="AV293" s="137" t="str">
        <f>IF(AV292="","",VLOOKUP(AV292,'シフト記号表（勤務時間帯）'!$C$6:$K$35,9,FALSE))</f>
        <v/>
      </c>
      <c r="AW293" s="137" t="str">
        <f>IF(AW292="","",VLOOKUP(AW292,'シフト記号表（勤務時間帯）'!$C$6:$K$35,9,FALSE))</f>
        <v/>
      </c>
      <c r="AX293" s="862">
        <f>IF($BB$3="４週",SUM(S293:AT293),IF($BB$3="暦月",SUM(S293:AW293),""))</f>
        <v>0</v>
      </c>
      <c r="AY293" s="863"/>
      <c r="AZ293" s="864">
        <f>IF($BB$3="４週",AX293/4,IF($BB$3="暦月",'地密通所（100名）'!AX293/('地密通所（100名）'!$BB$8/7),""))</f>
        <v>0</v>
      </c>
      <c r="BA293" s="865"/>
      <c r="BB293" s="855"/>
      <c r="BC293" s="830"/>
      <c r="BD293" s="830"/>
      <c r="BE293" s="830"/>
      <c r="BF293" s="831"/>
    </row>
    <row r="294" spans="2:58" ht="20.25" customHeight="1">
      <c r="B294" s="1036"/>
      <c r="C294" s="906"/>
      <c r="D294" s="907"/>
      <c r="E294" s="908"/>
      <c r="F294" s="214">
        <f>C292</f>
        <v>0</v>
      </c>
      <c r="G294" s="821"/>
      <c r="H294" s="825"/>
      <c r="I294" s="823"/>
      <c r="J294" s="823"/>
      <c r="K294" s="824"/>
      <c r="L294" s="832"/>
      <c r="M294" s="833"/>
      <c r="N294" s="833"/>
      <c r="O294" s="834"/>
      <c r="P294" s="895" t="s">
        <v>152</v>
      </c>
      <c r="Q294" s="896"/>
      <c r="R294" s="897"/>
      <c r="S294" s="140" t="str">
        <f>IF(S292="","",VLOOKUP(S292,'シフト記号表（勤務時間帯）'!$C$6:$U$35,19,FALSE))</f>
        <v/>
      </c>
      <c r="T294" s="141" t="str">
        <f>IF(T292="","",VLOOKUP(T292,'シフト記号表（勤務時間帯）'!$C$6:$U$35,19,FALSE))</f>
        <v/>
      </c>
      <c r="U294" s="141" t="str">
        <f>IF(U292="","",VLOOKUP(U292,'シフト記号表（勤務時間帯）'!$C$6:$U$35,19,FALSE))</f>
        <v/>
      </c>
      <c r="V294" s="141" t="str">
        <f>IF(V292="","",VLOOKUP(V292,'シフト記号表（勤務時間帯）'!$C$6:$U$35,19,FALSE))</f>
        <v/>
      </c>
      <c r="W294" s="141" t="str">
        <f>IF(W292="","",VLOOKUP(W292,'シフト記号表（勤務時間帯）'!$C$6:$U$35,19,FALSE))</f>
        <v/>
      </c>
      <c r="X294" s="141" t="str">
        <f>IF(X292="","",VLOOKUP(X292,'シフト記号表（勤務時間帯）'!$C$6:$U$35,19,FALSE))</f>
        <v/>
      </c>
      <c r="Y294" s="142" t="str">
        <f>IF(Y292="","",VLOOKUP(Y292,'シフト記号表（勤務時間帯）'!$C$6:$U$35,19,FALSE))</f>
        <v/>
      </c>
      <c r="Z294" s="140" t="str">
        <f>IF(Z292="","",VLOOKUP(Z292,'シフト記号表（勤務時間帯）'!$C$6:$U$35,19,FALSE))</f>
        <v/>
      </c>
      <c r="AA294" s="141" t="str">
        <f>IF(AA292="","",VLOOKUP(AA292,'シフト記号表（勤務時間帯）'!$C$6:$U$35,19,FALSE))</f>
        <v/>
      </c>
      <c r="AB294" s="141" t="str">
        <f>IF(AB292="","",VLOOKUP(AB292,'シフト記号表（勤務時間帯）'!$C$6:$U$35,19,FALSE))</f>
        <v/>
      </c>
      <c r="AC294" s="141" t="str">
        <f>IF(AC292="","",VLOOKUP(AC292,'シフト記号表（勤務時間帯）'!$C$6:$U$35,19,FALSE))</f>
        <v/>
      </c>
      <c r="AD294" s="141" t="str">
        <f>IF(AD292="","",VLOOKUP(AD292,'シフト記号表（勤務時間帯）'!$C$6:$U$35,19,FALSE))</f>
        <v/>
      </c>
      <c r="AE294" s="141" t="str">
        <f>IF(AE292="","",VLOOKUP(AE292,'シフト記号表（勤務時間帯）'!$C$6:$U$35,19,FALSE))</f>
        <v/>
      </c>
      <c r="AF294" s="142" t="str">
        <f>IF(AF292="","",VLOOKUP(AF292,'シフト記号表（勤務時間帯）'!$C$6:$U$35,19,FALSE))</f>
        <v/>
      </c>
      <c r="AG294" s="140" t="str">
        <f>IF(AG292="","",VLOOKUP(AG292,'シフト記号表（勤務時間帯）'!$C$6:$U$35,19,FALSE))</f>
        <v/>
      </c>
      <c r="AH294" s="141" t="str">
        <f>IF(AH292="","",VLOOKUP(AH292,'シフト記号表（勤務時間帯）'!$C$6:$U$35,19,FALSE))</f>
        <v/>
      </c>
      <c r="AI294" s="141" t="str">
        <f>IF(AI292="","",VLOOKUP(AI292,'シフト記号表（勤務時間帯）'!$C$6:$U$35,19,FALSE))</f>
        <v/>
      </c>
      <c r="AJ294" s="141" t="str">
        <f>IF(AJ292="","",VLOOKUP(AJ292,'シフト記号表（勤務時間帯）'!$C$6:$U$35,19,FALSE))</f>
        <v/>
      </c>
      <c r="AK294" s="141" t="str">
        <f>IF(AK292="","",VLOOKUP(AK292,'シフト記号表（勤務時間帯）'!$C$6:$U$35,19,FALSE))</f>
        <v/>
      </c>
      <c r="AL294" s="141" t="str">
        <f>IF(AL292="","",VLOOKUP(AL292,'シフト記号表（勤務時間帯）'!$C$6:$U$35,19,FALSE))</f>
        <v/>
      </c>
      <c r="AM294" s="142" t="str">
        <f>IF(AM292="","",VLOOKUP(AM292,'シフト記号表（勤務時間帯）'!$C$6:$U$35,19,FALSE))</f>
        <v/>
      </c>
      <c r="AN294" s="140" t="str">
        <f>IF(AN292="","",VLOOKUP(AN292,'シフト記号表（勤務時間帯）'!$C$6:$U$35,19,FALSE))</f>
        <v/>
      </c>
      <c r="AO294" s="141" t="str">
        <f>IF(AO292="","",VLOOKUP(AO292,'シフト記号表（勤務時間帯）'!$C$6:$U$35,19,FALSE))</f>
        <v/>
      </c>
      <c r="AP294" s="141" t="str">
        <f>IF(AP292="","",VLOOKUP(AP292,'シフト記号表（勤務時間帯）'!$C$6:$U$35,19,FALSE))</f>
        <v/>
      </c>
      <c r="AQ294" s="141" t="str">
        <f>IF(AQ292="","",VLOOKUP(AQ292,'シフト記号表（勤務時間帯）'!$C$6:$U$35,19,FALSE))</f>
        <v/>
      </c>
      <c r="AR294" s="141" t="str">
        <f>IF(AR292="","",VLOOKUP(AR292,'シフト記号表（勤務時間帯）'!$C$6:$U$35,19,FALSE))</f>
        <v/>
      </c>
      <c r="AS294" s="141" t="str">
        <f>IF(AS292="","",VLOOKUP(AS292,'シフト記号表（勤務時間帯）'!$C$6:$U$35,19,FALSE))</f>
        <v/>
      </c>
      <c r="AT294" s="142" t="str">
        <f>IF(AT292="","",VLOOKUP(AT292,'シフト記号表（勤務時間帯）'!$C$6:$U$35,19,FALSE))</f>
        <v/>
      </c>
      <c r="AU294" s="140" t="str">
        <f>IF(AU292="","",VLOOKUP(AU292,'シフト記号表（勤務時間帯）'!$C$6:$U$35,19,FALSE))</f>
        <v/>
      </c>
      <c r="AV294" s="141" t="str">
        <f>IF(AV292="","",VLOOKUP(AV292,'シフト記号表（勤務時間帯）'!$C$6:$U$35,19,FALSE))</f>
        <v/>
      </c>
      <c r="AW294" s="141" t="str">
        <f>IF(AW292="","",VLOOKUP(AW292,'シフト記号表（勤務時間帯）'!$C$6:$U$35,19,FALSE))</f>
        <v/>
      </c>
      <c r="AX294" s="869">
        <f>IF($BB$3="４週",SUM(S294:AT294),IF($BB$3="暦月",SUM(S294:AW294),""))</f>
        <v>0</v>
      </c>
      <c r="AY294" s="870"/>
      <c r="AZ294" s="871">
        <f>IF($BB$3="４週",AX294/4,IF($BB$3="暦月",'地密通所（100名）'!AX294/('地密通所（100名）'!$BB$8/7),""))</f>
        <v>0</v>
      </c>
      <c r="BA294" s="872"/>
      <c r="BB294" s="914"/>
      <c r="BC294" s="833"/>
      <c r="BD294" s="833"/>
      <c r="BE294" s="833"/>
      <c r="BF294" s="834"/>
    </row>
    <row r="295" spans="2:58" ht="20.25" customHeight="1">
      <c r="B295" s="1036">
        <f>B292+1</f>
        <v>92</v>
      </c>
      <c r="C295" s="900"/>
      <c r="D295" s="901"/>
      <c r="E295" s="902"/>
      <c r="F295" s="143"/>
      <c r="G295" s="819"/>
      <c r="H295" s="822"/>
      <c r="I295" s="823"/>
      <c r="J295" s="823"/>
      <c r="K295" s="824"/>
      <c r="L295" s="826"/>
      <c r="M295" s="827"/>
      <c r="N295" s="827"/>
      <c r="O295" s="828"/>
      <c r="P295" s="835" t="s">
        <v>148</v>
      </c>
      <c r="Q295" s="836"/>
      <c r="R295" s="837"/>
      <c r="S295" s="211"/>
      <c r="T295" s="212"/>
      <c r="U295" s="212"/>
      <c r="V295" s="212"/>
      <c r="W295" s="212"/>
      <c r="X295" s="212"/>
      <c r="Y295" s="213"/>
      <c r="Z295" s="211"/>
      <c r="AA295" s="212"/>
      <c r="AB295" s="212"/>
      <c r="AC295" s="212"/>
      <c r="AD295" s="212"/>
      <c r="AE295" s="212"/>
      <c r="AF295" s="213"/>
      <c r="AG295" s="211"/>
      <c r="AH295" s="212"/>
      <c r="AI295" s="212"/>
      <c r="AJ295" s="212"/>
      <c r="AK295" s="212"/>
      <c r="AL295" s="212"/>
      <c r="AM295" s="213"/>
      <c r="AN295" s="211"/>
      <c r="AO295" s="212"/>
      <c r="AP295" s="212"/>
      <c r="AQ295" s="212"/>
      <c r="AR295" s="212"/>
      <c r="AS295" s="212"/>
      <c r="AT295" s="213"/>
      <c r="AU295" s="211"/>
      <c r="AV295" s="212"/>
      <c r="AW295" s="212"/>
      <c r="AX295" s="1039"/>
      <c r="AY295" s="1040"/>
      <c r="AZ295" s="1041"/>
      <c r="BA295" s="1042"/>
      <c r="BB295" s="854"/>
      <c r="BC295" s="827"/>
      <c r="BD295" s="827"/>
      <c r="BE295" s="827"/>
      <c r="BF295" s="828"/>
    </row>
    <row r="296" spans="2:58" ht="20.25" customHeight="1">
      <c r="B296" s="1036"/>
      <c r="C296" s="903"/>
      <c r="D296" s="904"/>
      <c r="E296" s="905"/>
      <c r="F296" s="135"/>
      <c r="G296" s="820"/>
      <c r="H296" s="825"/>
      <c r="I296" s="823"/>
      <c r="J296" s="823"/>
      <c r="K296" s="824"/>
      <c r="L296" s="829"/>
      <c r="M296" s="830"/>
      <c r="N296" s="830"/>
      <c r="O296" s="831"/>
      <c r="P296" s="859" t="s">
        <v>151</v>
      </c>
      <c r="Q296" s="860"/>
      <c r="R296" s="861"/>
      <c r="S296" s="136" t="str">
        <f>IF(S295="","",VLOOKUP(S295,'シフト記号表（勤務時間帯）'!$C$6:$K$35,9,FALSE))</f>
        <v/>
      </c>
      <c r="T296" s="137" t="str">
        <f>IF(T295="","",VLOOKUP(T295,'シフト記号表（勤務時間帯）'!$C$6:$K$35,9,FALSE))</f>
        <v/>
      </c>
      <c r="U296" s="137" t="str">
        <f>IF(U295="","",VLOOKUP(U295,'シフト記号表（勤務時間帯）'!$C$6:$K$35,9,FALSE))</f>
        <v/>
      </c>
      <c r="V296" s="137" t="str">
        <f>IF(V295="","",VLOOKUP(V295,'シフト記号表（勤務時間帯）'!$C$6:$K$35,9,FALSE))</f>
        <v/>
      </c>
      <c r="W296" s="137" t="str">
        <f>IF(W295="","",VLOOKUP(W295,'シフト記号表（勤務時間帯）'!$C$6:$K$35,9,FALSE))</f>
        <v/>
      </c>
      <c r="X296" s="137" t="str">
        <f>IF(X295="","",VLOOKUP(X295,'シフト記号表（勤務時間帯）'!$C$6:$K$35,9,FALSE))</f>
        <v/>
      </c>
      <c r="Y296" s="138" t="str">
        <f>IF(Y295="","",VLOOKUP(Y295,'シフト記号表（勤務時間帯）'!$C$6:$K$35,9,FALSE))</f>
        <v/>
      </c>
      <c r="Z296" s="136" t="str">
        <f>IF(Z295="","",VLOOKUP(Z295,'シフト記号表（勤務時間帯）'!$C$6:$K$35,9,FALSE))</f>
        <v/>
      </c>
      <c r="AA296" s="137" t="str">
        <f>IF(AA295="","",VLOOKUP(AA295,'シフト記号表（勤務時間帯）'!$C$6:$K$35,9,FALSE))</f>
        <v/>
      </c>
      <c r="AB296" s="137" t="str">
        <f>IF(AB295="","",VLOOKUP(AB295,'シフト記号表（勤務時間帯）'!$C$6:$K$35,9,FALSE))</f>
        <v/>
      </c>
      <c r="AC296" s="137" t="str">
        <f>IF(AC295="","",VLOOKUP(AC295,'シフト記号表（勤務時間帯）'!$C$6:$K$35,9,FALSE))</f>
        <v/>
      </c>
      <c r="AD296" s="137" t="str">
        <f>IF(AD295="","",VLOOKUP(AD295,'シフト記号表（勤務時間帯）'!$C$6:$K$35,9,FALSE))</f>
        <v/>
      </c>
      <c r="AE296" s="137" t="str">
        <f>IF(AE295="","",VLOOKUP(AE295,'シフト記号表（勤務時間帯）'!$C$6:$K$35,9,FALSE))</f>
        <v/>
      </c>
      <c r="AF296" s="138" t="str">
        <f>IF(AF295="","",VLOOKUP(AF295,'シフト記号表（勤務時間帯）'!$C$6:$K$35,9,FALSE))</f>
        <v/>
      </c>
      <c r="AG296" s="136" t="str">
        <f>IF(AG295="","",VLOOKUP(AG295,'シフト記号表（勤務時間帯）'!$C$6:$K$35,9,FALSE))</f>
        <v/>
      </c>
      <c r="AH296" s="137" t="str">
        <f>IF(AH295="","",VLOOKUP(AH295,'シフト記号表（勤務時間帯）'!$C$6:$K$35,9,FALSE))</f>
        <v/>
      </c>
      <c r="AI296" s="137" t="str">
        <f>IF(AI295="","",VLOOKUP(AI295,'シフト記号表（勤務時間帯）'!$C$6:$K$35,9,FALSE))</f>
        <v/>
      </c>
      <c r="AJ296" s="137" t="str">
        <f>IF(AJ295="","",VLOOKUP(AJ295,'シフト記号表（勤務時間帯）'!$C$6:$K$35,9,FALSE))</f>
        <v/>
      </c>
      <c r="AK296" s="137" t="str">
        <f>IF(AK295="","",VLOOKUP(AK295,'シフト記号表（勤務時間帯）'!$C$6:$K$35,9,FALSE))</f>
        <v/>
      </c>
      <c r="AL296" s="137" t="str">
        <f>IF(AL295="","",VLOOKUP(AL295,'シフト記号表（勤務時間帯）'!$C$6:$K$35,9,FALSE))</f>
        <v/>
      </c>
      <c r="AM296" s="138" t="str">
        <f>IF(AM295="","",VLOOKUP(AM295,'シフト記号表（勤務時間帯）'!$C$6:$K$35,9,FALSE))</f>
        <v/>
      </c>
      <c r="AN296" s="136" t="str">
        <f>IF(AN295="","",VLOOKUP(AN295,'シフト記号表（勤務時間帯）'!$C$6:$K$35,9,FALSE))</f>
        <v/>
      </c>
      <c r="AO296" s="137" t="str">
        <f>IF(AO295="","",VLOOKUP(AO295,'シフト記号表（勤務時間帯）'!$C$6:$K$35,9,FALSE))</f>
        <v/>
      </c>
      <c r="AP296" s="137" t="str">
        <f>IF(AP295="","",VLOOKUP(AP295,'シフト記号表（勤務時間帯）'!$C$6:$K$35,9,FALSE))</f>
        <v/>
      </c>
      <c r="AQ296" s="137" t="str">
        <f>IF(AQ295="","",VLOOKUP(AQ295,'シフト記号表（勤務時間帯）'!$C$6:$K$35,9,FALSE))</f>
        <v/>
      </c>
      <c r="AR296" s="137" t="str">
        <f>IF(AR295="","",VLOOKUP(AR295,'シフト記号表（勤務時間帯）'!$C$6:$K$35,9,FALSE))</f>
        <v/>
      </c>
      <c r="AS296" s="137" t="str">
        <f>IF(AS295="","",VLOOKUP(AS295,'シフト記号表（勤務時間帯）'!$C$6:$K$35,9,FALSE))</f>
        <v/>
      </c>
      <c r="AT296" s="138" t="str">
        <f>IF(AT295="","",VLOOKUP(AT295,'シフト記号表（勤務時間帯）'!$C$6:$K$35,9,FALSE))</f>
        <v/>
      </c>
      <c r="AU296" s="136" t="str">
        <f>IF(AU295="","",VLOOKUP(AU295,'シフト記号表（勤務時間帯）'!$C$6:$K$35,9,FALSE))</f>
        <v/>
      </c>
      <c r="AV296" s="137" t="str">
        <f>IF(AV295="","",VLOOKUP(AV295,'シフト記号表（勤務時間帯）'!$C$6:$K$35,9,FALSE))</f>
        <v/>
      </c>
      <c r="AW296" s="137" t="str">
        <f>IF(AW295="","",VLOOKUP(AW295,'シフト記号表（勤務時間帯）'!$C$6:$K$35,9,FALSE))</f>
        <v/>
      </c>
      <c r="AX296" s="862">
        <f>IF($BB$3="４週",SUM(S296:AT296),IF($BB$3="暦月",SUM(S296:AW296),""))</f>
        <v>0</v>
      </c>
      <c r="AY296" s="863"/>
      <c r="AZ296" s="864">
        <f>IF($BB$3="４週",AX296/4,IF($BB$3="暦月",'地密通所（100名）'!AX296/('地密通所（100名）'!$BB$8/7),""))</f>
        <v>0</v>
      </c>
      <c r="BA296" s="865"/>
      <c r="BB296" s="855"/>
      <c r="BC296" s="830"/>
      <c r="BD296" s="830"/>
      <c r="BE296" s="830"/>
      <c r="BF296" s="831"/>
    </row>
    <row r="297" spans="2:58" ht="20.25" customHeight="1">
      <c r="B297" s="1036"/>
      <c r="C297" s="906"/>
      <c r="D297" s="907"/>
      <c r="E297" s="908"/>
      <c r="F297" s="214">
        <f>C295</f>
        <v>0</v>
      </c>
      <c r="G297" s="821"/>
      <c r="H297" s="825"/>
      <c r="I297" s="823"/>
      <c r="J297" s="823"/>
      <c r="K297" s="824"/>
      <c r="L297" s="832"/>
      <c r="M297" s="833"/>
      <c r="N297" s="833"/>
      <c r="O297" s="834"/>
      <c r="P297" s="895" t="s">
        <v>152</v>
      </c>
      <c r="Q297" s="896"/>
      <c r="R297" s="897"/>
      <c r="S297" s="140" t="str">
        <f>IF(S295="","",VLOOKUP(S295,'シフト記号表（勤務時間帯）'!$C$6:$U$35,19,FALSE))</f>
        <v/>
      </c>
      <c r="T297" s="141" t="str">
        <f>IF(T295="","",VLOOKUP(T295,'シフト記号表（勤務時間帯）'!$C$6:$U$35,19,FALSE))</f>
        <v/>
      </c>
      <c r="U297" s="141" t="str">
        <f>IF(U295="","",VLOOKUP(U295,'シフト記号表（勤務時間帯）'!$C$6:$U$35,19,FALSE))</f>
        <v/>
      </c>
      <c r="V297" s="141" t="str">
        <f>IF(V295="","",VLOOKUP(V295,'シフト記号表（勤務時間帯）'!$C$6:$U$35,19,FALSE))</f>
        <v/>
      </c>
      <c r="W297" s="141" t="str">
        <f>IF(W295="","",VLOOKUP(W295,'シフト記号表（勤務時間帯）'!$C$6:$U$35,19,FALSE))</f>
        <v/>
      </c>
      <c r="X297" s="141" t="str">
        <f>IF(X295="","",VLOOKUP(X295,'シフト記号表（勤務時間帯）'!$C$6:$U$35,19,FALSE))</f>
        <v/>
      </c>
      <c r="Y297" s="142" t="str">
        <f>IF(Y295="","",VLOOKUP(Y295,'シフト記号表（勤務時間帯）'!$C$6:$U$35,19,FALSE))</f>
        <v/>
      </c>
      <c r="Z297" s="140" t="str">
        <f>IF(Z295="","",VLOOKUP(Z295,'シフト記号表（勤務時間帯）'!$C$6:$U$35,19,FALSE))</f>
        <v/>
      </c>
      <c r="AA297" s="141" t="str">
        <f>IF(AA295="","",VLOOKUP(AA295,'シフト記号表（勤務時間帯）'!$C$6:$U$35,19,FALSE))</f>
        <v/>
      </c>
      <c r="AB297" s="141" t="str">
        <f>IF(AB295="","",VLOOKUP(AB295,'シフト記号表（勤務時間帯）'!$C$6:$U$35,19,FALSE))</f>
        <v/>
      </c>
      <c r="AC297" s="141" t="str">
        <f>IF(AC295="","",VLOOKUP(AC295,'シフト記号表（勤務時間帯）'!$C$6:$U$35,19,FALSE))</f>
        <v/>
      </c>
      <c r="AD297" s="141" t="str">
        <f>IF(AD295="","",VLOOKUP(AD295,'シフト記号表（勤務時間帯）'!$C$6:$U$35,19,FALSE))</f>
        <v/>
      </c>
      <c r="AE297" s="141" t="str">
        <f>IF(AE295="","",VLOOKUP(AE295,'シフト記号表（勤務時間帯）'!$C$6:$U$35,19,FALSE))</f>
        <v/>
      </c>
      <c r="AF297" s="142" t="str">
        <f>IF(AF295="","",VLOOKUP(AF295,'シフト記号表（勤務時間帯）'!$C$6:$U$35,19,FALSE))</f>
        <v/>
      </c>
      <c r="AG297" s="140" t="str">
        <f>IF(AG295="","",VLOOKUP(AG295,'シフト記号表（勤務時間帯）'!$C$6:$U$35,19,FALSE))</f>
        <v/>
      </c>
      <c r="AH297" s="141" t="str">
        <f>IF(AH295="","",VLOOKUP(AH295,'シフト記号表（勤務時間帯）'!$C$6:$U$35,19,FALSE))</f>
        <v/>
      </c>
      <c r="AI297" s="141" t="str">
        <f>IF(AI295="","",VLOOKUP(AI295,'シフト記号表（勤務時間帯）'!$C$6:$U$35,19,FALSE))</f>
        <v/>
      </c>
      <c r="AJ297" s="141" t="str">
        <f>IF(AJ295="","",VLOOKUP(AJ295,'シフト記号表（勤務時間帯）'!$C$6:$U$35,19,FALSE))</f>
        <v/>
      </c>
      <c r="AK297" s="141" t="str">
        <f>IF(AK295="","",VLOOKUP(AK295,'シフト記号表（勤務時間帯）'!$C$6:$U$35,19,FALSE))</f>
        <v/>
      </c>
      <c r="AL297" s="141" t="str">
        <f>IF(AL295="","",VLOOKUP(AL295,'シフト記号表（勤務時間帯）'!$C$6:$U$35,19,FALSE))</f>
        <v/>
      </c>
      <c r="AM297" s="142" t="str">
        <f>IF(AM295="","",VLOOKUP(AM295,'シフト記号表（勤務時間帯）'!$C$6:$U$35,19,FALSE))</f>
        <v/>
      </c>
      <c r="AN297" s="140" t="str">
        <f>IF(AN295="","",VLOOKUP(AN295,'シフト記号表（勤務時間帯）'!$C$6:$U$35,19,FALSE))</f>
        <v/>
      </c>
      <c r="AO297" s="141" t="str">
        <f>IF(AO295="","",VLOOKUP(AO295,'シフト記号表（勤務時間帯）'!$C$6:$U$35,19,FALSE))</f>
        <v/>
      </c>
      <c r="AP297" s="141" t="str">
        <f>IF(AP295="","",VLOOKUP(AP295,'シフト記号表（勤務時間帯）'!$C$6:$U$35,19,FALSE))</f>
        <v/>
      </c>
      <c r="AQ297" s="141" t="str">
        <f>IF(AQ295="","",VLOOKUP(AQ295,'シフト記号表（勤務時間帯）'!$C$6:$U$35,19,FALSE))</f>
        <v/>
      </c>
      <c r="AR297" s="141" t="str">
        <f>IF(AR295="","",VLOOKUP(AR295,'シフト記号表（勤務時間帯）'!$C$6:$U$35,19,FALSE))</f>
        <v/>
      </c>
      <c r="AS297" s="141" t="str">
        <f>IF(AS295="","",VLOOKUP(AS295,'シフト記号表（勤務時間帯）'!$C$6:$U$35,19,FALSE))</f>
        <v/>
      </c>
      <c r="AT297" s="142" t="str">
        <f>IF(AT295="","",VLOOKUP(AT295,'シフト記号表（勤務時間帯）'!$C$6:$U$35,19,FALSE))</f>
        <v/>
      </c>
      <c r="AU297" s="140" t="str">
        <f>IF(AU295="","",VLOOKUP(AU295,'シフト記号表（勤務時間帯）'!$C$6:$U$35,19,FALSE))</f>
        <v/>
      </c>
      <c r="AV297" s="141" t="str">
        <f>IF(AV295="","",VLOOKUP(AV295,'シフト記号表（勤務時間帯）'!$C$6:$U$35,19,FALSE))</f>
        <v/>
      </c>
      <c r="AW297" s="141" t="str">
        <f>IF(AW295="","",VLOOKUP(AW295,'シフト記号表（勤務時間帯）'!$C$6:$U$35,19,FALSE))</f>
        <v/>
      </c>
      <c r="AX297" s="869">
        <f>IF($BB$3="４週",SUM(S297:AT297),IF($BB$3="暦月",SUM(S297:AW297),""))</f>
        <v>0</v>
      </c>
      <c r="AY297" s="870"/>
      <c r="AZ297" s="871">
        <f>IF($BB$3="４週",AX297/4,IF($BB$3="暦月",'地密通所（100名）'!AX297/('地密通所（100名）'!$BB$8/7),""))</f>
        <v>0</v>
      </c>
      <c r="BA297" s="872"/>
      <c r="BB297" s="914"/>
      <c r="BC297" s="833"/>
      <c r="BD297" s="833"/>
      <c r="BE297" s="833"/>
      <c r="BF297" s="834"/>
    </row>
    <row r="298" spans="2:58" ht="20.25" customHeight="1">
      <c r="B298" s="1036">
        <f>B295+1</f>
        <v>93</v>
      </c>
      <c r="C298" s="900"/>
      <c r="D298" s="901"/>
      <c r="E298" s="902"/>
      <c r="F298" s="143"/>
      <c r="G298" s="819"/>
      <c r="H298" s="822"/>
      <c r="I298" s="823"/>
      <c r="J298" s="823"/>
      <c r="K298" s="824"/>
      <c r="L298" s="826"/>
      <c r="M298" s="827"/>
      <c r="N298" s="827"/>
      <c r="O298" s="828"/>
      <c r="P298" s="835" t="s">
        <v>148</v>
      </c>
      <c r="Q298" s="836"/>
      <c r="R298" s="837"/>
      <c r="S298" s="211"/>
      <c r="T298" s="212"/>
      <c r="U298" s="212"/>
      <c r="V298" s="212"/>
      <c r="W298" s="212"/>
      <c r="X298" s="212"/>
      <c r="Y298" s="213"/>
      <c r="Z298" s="211"/>
      <c r="AA298" s="212"/>
      <c r="AB298" s="212"/>
      <c r="AC298" s="212"/>
      <c r="AD298" s="212"/>
      <c r="AE298" s="212"/>
      <c r="AF298" s="213"/>
      <c r="AG298" s="211"/>
      <c r="AH298" s="212"/>
      <c r="AI298" s="212"/>
      <c r="AJ298" s="212"/>
      <c r="AK298" s="212"/>
      <c r="AL298" s="212"/>
      <c r="AM298" s="213"/>
      <c r="AN298" s="211"/>
      <c r="AO298" s="212"/>
      <c r="AP298" s="212"/>
      <c r="AQ298" s="212"/>
      <c r="AR298" s="212"/>
      <c r="AS298" s="212"/>
      <c r="AT298" s="213"/>
      <c r="AU298" s="211"/>
      <c r="AV298" s="212"/>
      <c r="AW298" s="212"/>
      <c r="AX298" s="1039"/>
      <c r="AY298" s="1040"/>
      <c r="AZ298" s="1041"/>
      <c r="BA298" s="1042"/>
      <c r="BB298" s="854"/>
      <c r="BC298" s="827"/>
      <c r="BD298" s="827"/>
      <c r="BE298" s="827"/>
      <c r="BF298" s="828"/>
    </row>
    <row r="299" spans="2:58" ht="20.25" customHeight="1">
      <c r="B299" s="1036"/>
      <c r="C299" s="903"/>
      <c r="D299" s="904"/>
      <c r="E299" s="905"/>
      <c r="F299" s="135"/>
      <c r="G299" s="820"/>
      <c r="H299" s="825"/>
      <c r="I299" s="823"/>
      <c r="J299" s="823"/>
      <c r="K299" s="824"/>
      <c r="L299" s="829"/>
      <c r="M299" s="830"/>
      <c r="N299" s="830"/>
      <c r="O299" s="831"/>
      <c r="P299" s="859" t="s">
        <v>151</v>
      </c>
      <c r="Q299" s="860"/>
      <c r="R299" s="861"/>
      <c r="S299" s="136" t="str">
        <f>IF(S298="","",VLOOKUP(S298,'シフト記号表（勤務時間帯）'!$C$6:$K$35,9,FALSE))</f>
        <v/>
      </c>
      <c r="T299" s="137" t="str">
        <f>IF(T298="","",VLOOKUP(T298,'シフト記号表（勤務時間帯）'!$C$6:$K$35,9,FALSE))</f>
        <v/>
      </c>
      <c r="U299" s="137" t="str">
        <f>IF(U298="","",VLOOKUP(U298,'シフト記号表（勤務時間帯）'!$C$6:$K$35,9,FALSE))</f>
        <v/>
      </c>
      <c r="V299" s="137" t="str">
        <f>IF(V298="","",VLOOKUP(V298,'シフト記号表（勤務時間帯）'!$C$6:$K$35,9,FALSE))</f>
        <v/>
      </c>
      <c r="W299" s="137" t="str">
        <f>IF(W298="","",VLOOKUP(W298,'シフト記号表（勤務時間帯）'!$C$6:$K$35,9,FALSE))</f>
        <v/>
      </c>
      <c r="X299" s="137" t="str">
        <f>IF(X298="","",VLOOKUP(X298,'シフト記号表（勤務時間帯）'!$C$6:$K$35,9,FALSE))</f>
        <v/>
      </c>
      <c r="Y299" s="138" t="str">
        <f>IF(Y298="","",VLOOKUP(Y298,'シフト記号表（勤務時間帯）'!$C$6:$K$35,9,FALSE))</f>
        <v/>
      </c>
      <c r="Z299" s="136" t="str">
        <f>IF(Z298="","",VLOOKUP(Z298,'シフト記号表（勤務時間帯）'!$C$6:$K$35,9,FALSE))</f>
        <v/>
      </c>
      <c r="AA299" s="137" t="str">
        <f>IF(AA298="","",VLOOKUP(AA298,'シフト記号表（勤務時間帯）'!$C$6:$K$35,9,FALSE))</f>
        <v/>
      </c>
      <c r="AB299" s="137" t="str">
        <f>IF(AB298="","",VLOOKUP(AB298,'シフト記号表（勤務時間帯）'!$C$6:$K$35,9,FALSE))</f>
        <v/>
      </c>
      <c r="AC299" s="137" t="str">
        <f>IF(AC298="","",VLOOKUP(AC298,'シフト記号表（勤務時間帯）'!$C$6:$K$35,9,FALSE))</f>
        <v/>
      </c>
      <c r="AD299" s="137" t="str">
        <f>IF(AD298="","",VLOOKUP(AD298,'シフト記号表（勤務時間帯）'!$C$6:$K$35,9,FALSE))</f>
        <v/>
      </c>
      <c r="AE299" s="137" t="str">
        <f>IF(AE298="","",VLOOKUP(AE298,'シフト記号表（勤務時間帯）'!$C$6:$K$35,9,FALSE))</f>
        <v/>
      </c>
      <c r="AF299" s="138" t="str">
        <f>IF(AF298="","",VLOOKUP(AF298,'シフト記号表（勤務時間帯）'!$C$6:$K$35,9,FALSE))</f>
        <v/>
      </c>
      <c r="AG299" s="136" t="str">
        <f>IF(AG298="","",VLOOKUP(AG298,'シフト記号表（勤務時間帯）'!$C$6:$K$35,9,FALSE))</f>
        <v/>
      </c>
      <c r="AH299" s="137" t="str">
        <f>IF(AH298="","",VLOOKUP(AH298,'シフト記号表（勤務時間帯）'!$C$6:$K$35,9,FALSE))</f>
        <v/>
      </c>
      <c r="AI299" s="137" t="str">
        <f>IF(AI298="","",VLOOKUP(AI298,'シフト記号表（勤務時間帯）'!$C$6:$K$35,9,FALSE))</f>
        <v/>
      </c>
      <c r="AJ299" s="137" t="str">
        <f>IF(AJ298="","",VLOOKUP(AJ298,'シフト記号表（勤務時間帯）'!$C$6:$K$35,9,FALSE))</f>
        <v/>
      </c>
      <c r="AK299" s="137" t="str">
        <f>IF(AK298="","",VLOOKUP(AK298,'シフト記号表（勤務時間帯）'!$C$6:$K$35,9,FALSE))</f>
        <v/>
      </c>
      <c r="AL299" s="137" t="str">
        <f>IF(AL298="","",VLOOKUP(AL298,'シフト記号表（勤務時間帯）'!$C$6:$K$35,9,FALSE))</f>
        <v/>
      </c>
      <c r="AM299" s="138" t="str">
        <f>IF(AM298="","",VLOOKUP(AM298,'シフト記号表（勤務時間帯）'!$C$6:$K$35,9,FALSE))</f>
        <v/>
      </c>
      <c r="AN299" s="136" t="str">
        <f>IF(AN298="","",VLOOKUP(AN298,'シフト記号表（勤務時間帯）'!$C$6:$K$35,9,FALSE))</f>
        <v/>
      </c>
      <c r="AO299" s="137" t="str">
        <f>IF(AO298="","",VLOOKUP(AO298,'シフト記号表（勤務時間帯）'!$C$6:$K$35,9,FALSE))</f>
        <v/>
      </c>
      <c r="AP299" s="137" t="str">
        <f>IF(AP298="","",VLOOKUP(AP298,'シフト記号表（勤務時間帯）'!$C$6:$K$35,9,FALSE))</f>
        <v/>
      </c>
      <c r="AQ299" s="137" t="str">
        <f>IF(AQ298="","",VLOOKUP(AQ298,'シフト記号表（勤務時間帯）'!$C$6:$K$35,9,FALSE))</f>
        <v/>
      </c>
      <c r="AR299" s="137" t="str">
        <f>IF(AR298="","",VLOOKUP(AR298,'シフト記号表（勤務時間帯）'!$C$6:$K$35,9,FALSE))</f>
        <v/>
      </c>
      <c r="AS299" s="137" t="str">
        <f>IF(AS298="","",VLOOKUP(AS298,'シフト記号表（勤務時間帯）'!$C$6:$K$35,9,FALSE))</f>
        <v/>
      </c>
      <c r="AT299" s="138" t="str">
        <f>IF(AT298="","",VLOOKUP(AT298,'シフト記号表（勤務時間帯）'!$C$6:$K$35,9,FALSE))</f>
        <v/>
      </c>
      <c r="AU299" s="136" t="str">
        <f>IF(AU298="","",VLOOKUP(AU298,'シフト記号表（勤務時間帯）'!$C$6:$K$35,9,FALSE))</f>
        <v/>
      </c>
      <c r="AV299" s="137" t="str">
        <f>IF(AV298="","",VLOOKUP(AV298,'シフト記号表（勤務時間帯）'!$C$6:$K$35,9,FALSE))</f>
        <v/>
      </c>
      <c r="AW299" s="137" t="str">
        <f>IF(AW298="","",VLOOKUP(AW298,'シフト記号表（勤務時間帯）'!$C$6:$K$35,9,FALSE))</f>
        <v/>
      </c>
      <c r="AX299" s="862">
        <f>IF($BB$3="４週",SUM(S299:AT299),IF($BB$3="暦月",SUM(S299:AW299),""))</f>
        <v>0</v>
      </c>
      <c r="AY299" s="863"/>
      <c r="AZ299" s="864">
        <f>IF($BB$3="４週",AX299/4,IF($BB$3="暦月",'地密通所（100名）'!AX299/('地密通所（100名）'!$BB$8/7),""))</f>
        <v>0</v>
      </c>
      <c r="BA299" s="865"/>
      <c r="BB299" s="855"/>
      <c r="BC299" s="830"/>
      <c r="BD299" s="830"/>
      <c r="BE299" s="830"/>
      <c r="BF299" s="831"/>
    </row>
    <row r="300" spans="2:58" ht="20.25" customHeight="1">
      <c r="B300" s="1036"/>
      <c r="C300" s="906"/>
      <c r="D300" s="907"/>
      <c r="E300" s="908"/>
      <c r="F300" s="214">
        <f>C298</f>
        <v>0</v>
      </c>
      <c r="G300" s="821"/>
      <c r="H300" s="825"/>
      <c r="I300" s="823"/>
      <c r="J300" s="823"/>
      <c r="K300" s="824"/>
      <c r="L300" s="832"/>
      <c r="M300" s="833"/>
      <c r="N300" s="833"/>
      <c r="O300" s="834"/>
      <c r="P300" s="895" t="s">
        <v>152</v>
      </c>
      <c r="Q300" s="896"/>
      <c r="R300" s="897"/>
      <c r="S300" s="140" t="str">
        <f>IF(S298="","",VLOOKUP(S298,'シフト記号表（勤務時間帯）'!$C$6:$U$35,19,FALSE))</f>
        <v/>
      </c>
      <c r="T300" s="141" t="str">
        <f>IF(T298="","",VLOOKUP(T298,'シフト記号表（勤務時間帯）'!$C$6:$U$35,19,FALSE))</f>
        <v/>
      </c>
      <c r="U300" s="141" t="str">
        <f>IF(U298="","",VLOOKUP(U298,'シフト記号表（勤務時間帯）'!$C$6:$U$35,19,FALSE))</f>
        <v/>
      </c>
      <c r="V300" s="141" t="str">
        <f>IF(V298="","",VLOOKUP(V298,'シフト記号表（勤務時間帯）'!$C$6:$U$35,19,FALSE))</f>
        <v/>
      </c>
      <c r="W300" s="141" t="str">
        <f>IF(W298="","",VLOOKUP(W298,'シフト記号表（勤務時間帯）'!$C$6:$U$35,19,FALSE))</f>
        <v/>
      </c>
      <c r="X300" s="141" t="str">
        <f>IF(X298="","",VLOOKUP(X298,'シフト記号表（勤務時間帯）'!$C$6:$U$35,19,FALSE))</f>
        <v/>
      </c>
      <c r="Y300" s="142" t="str">
        <f>IF(Y298="","",VLOOKUP(Y298,'シフト記号表（勤務時間帯）'!$C$6:$U$35,19,FALSE))</f>
        <v/>
      </c>
      <c r="Z300" s="140" t="str">
        <f>IF(Z298="","",VLOOKUP(Z298,'シフト記号表（勤務時間帯）'!$C$6:$U$35,19,FALSE))</f>
        <v/>
      </c>
      <c r="AA300" s="141" t="str">
        <f>IF(AA298="","",VLOOKUP(AA298,'シフト記号表（勤務時間帯）'!$C$6:$U$35,19,FALSE))</f>
        <v/>
      </c>
      <c r="AB300" s="141" t="str">
        <f>IF(AB298="","",VLOOKUP(AB298,'シフト記号表（勤務時間帯）'!$C$6:$U$35,19,FALSE))</f>
        <v/>
      </c>
      <c r="AC300" s="141" t="str">
        <f>IF(AC298="","",VLOOKUP(AC298,'シフト記号表（勤務時間帯）'!$C$6:$U$35,19,FALSE))</f>
        <v/>
      </c>
      <c r="AD300" s="141" t="str">
        <f>IF(AD298="","",VLOOKUP(AD298,'シフト記号表（勤務時間帯）'!$C$6:$U$35,19,FALSE))</f>
        <v/>
      </c>
      <c r="AE300" s="141" t="str">
        <f>IF(AE298="","",VLOOKUP(AE298,'シフト記号表（勤務時間帯）'!$C$6:$U$35,19,FALSE))</f>
        <v/>
      </c>
      <c r="AF300" s="142" t="str">
        <f>IF(AF298="","",VLOOKUP(AF298,'シフト記号表（勤務時間帯）'!$C$6:$U$35,19,FALSE))</f>
        <v/>
      </c>
      <c r="AG300" s="140" t="str">
        <f>IF(AG298="","",VLOOKUP(AG298,'シフト記号表（勤務時間帯）'!$C$6:$U$35,19,FALSE))</f>
        <v/>
      </c>
      <c r="AH300" s="141" t="str">
        <f>IF(AH298="","",VLOOKUP(AH298,'シフト記号表（勤務時間帯）'!$C$6:$U$35,19,FALSE))</f>
        <v/>
      </c>
      <c r="AI300" s="141" t="str">
        <f>IF(AI298="","",VLOOKUP(AI298,'シフト記号表（勤務時間帯）'!$C$6:$U$35,19,FALSE))</f>
        <v/>
      </c>
      <c r="AJ300" s="141" t="str">
        <f>IF(AJ298="","",VLOOKUP(AJ298,'シフト記号表（勤務時間帯）'!$C$6:$U$35,19,FALSE))</f>
        <v/>
      </c>
      <c r="AK300" s="141" t="str">
        <f>IF(AK298="","",VLOOKUP(AK298,'シフト記号表（勤務時間帯）'!$C$6:$U$35,19,FALSE))</f>
        <v/>
      </c>
      <c r="AL300" s="141" t="str">
        <f>IF(AL298="","",VLOOKUP(AL298,'シフト記号表（勤務時間帯）'!$C$6:$U$35,19,FALSE))</f>
        <v/>
      </c>
      <c r="AM300" s="142" t="str">
        <f>IF(AM298="","",VLOOKUP(AM298,'シフト記号表（勤務時間帯）'!$C$6:$U$35,19,FALSE))</f>
        <v/>
      </c>
      <c r="AN300" s="140" t="str">
        <f>IF(AN298="","",VLOOKUP(AN298,'シフト記号表（勤務時間帯）'!$C$6:$U$35,19,FALSE))</f>
        <v/>
      </c>
      <c r="AO300" s="141" t="str">
        <f>IF(AO298="","",VLOOKUP(AO298,'シフト記号表（勤務時間帯）'!$C$6:$U$35,19,FALSE))</f>
        <v/>
      </c>
      <c r="AP300" s="141" t="str">
        <f>IF(AP298="","",VLOOKUP(AP298,'シフト記号表（勤務時間帯）'!$C$6:$U$35,19,FALSE))</f>
        <v/>
      </c>
      <c r="AQ300" s="141" t="str">
        <f>IF(AQ298="","",VLOOKUP(AQ298,'シフト記号表（勤務時間帯）'!$C$6:$U$35,19,FALSE))</f>
        <v/>
      </c>
      <c r="AR300" s="141" t="str">
        <f>IF(AR298="","",VLOOKUP(AR298,'シフト記号表（勤務時間帯）'!$C$6:$U$35,19,FALSE))</f>
        <v/>
      </c>
      <c r="AS300" s="141" t="str">
        <f>IF(AS298="","",VLOOKUP(AS298,'シフト記号表（勤務時間帯）'!$C$6:$U$35,19,FALSE))</f>
        <v/>
      </c>
      <c r="AT300" s="142" t="str">
        <f>IF(AT298="","",VLOOKUP(AT298,'シフト記号表（勤務時間帯）'!$C$6:$U$35,19,FALSE))</f>
        <v/>
      </c>
      <c r="AU300" s="140" t="str">
        <f>IF(AU298="","",VLOOKUP(AU298,'シフト記号表（勤務時間帯）'!$C$6:$U$35,19,FALSE))</f>
        <v/>
      </c>
      <c r="AV300" s="141" t="str">
        <f>IF(AV298="","",VLOOKUP(AV298,'シフト記号表（勤務時間帯）'!$C$6:$U$35,19,FALSE))</f>
        <v/>
      </c>
      <c r="AW300" s="141" t="str">
        <f>IF(AW298="","",VLOOKUP(AW298,'シフト記号表（勤務時間帯）'!$C$6:$U$35,19,FALSE))</f>
        <v/>
      </c>
      <c r="AX300" s="869">
        <f>IF($BB$3="４週",SUM(S300:AT300),IF($BB$3="暦月",SUM(S300:AW300),""))</f>
        <v>0</v>
      </c>
      <c r="AY300" s="870"/>
      <c r="AZ300" s="871">
        <f>IF($BB$3="４週",AX300/4,IF($BB$3="暦月",'地密通所（100名）'!AX300/('地密通所（100名）'!$BB$8/7),""))</f>
        <v>0</v>
      </c>
      <c r="BA300" s="872"/>
      <c r="BB300" s="914"/>
      <c r="BC300" s="833"/>
      <c r="BD300" s="833"/>
      <c r="BE300" s="833"/>
      <c r="BF300" s="834"/>
    </row>
    <row r="301" spans="2:58" ht="20.25" customHeight="1">
      <c r="B301" s="1036">
        <f>B298+1</f>
        <v>94</v>
      </c>
      <c r="C301" s="900"/>
      <c r="D301" s="901"/>
      <c r="E301" s="902"/>
      <c r="F301" s="143"/>
      <c r="G301" s="819"/>
      <c r="H301" s="822"/>
      <c r="I301" s="823"/>
      <c r="J301" s="823"/>
      <c r="K301" s="824"/>
      <c r="L301" s="826"/>
      <c r="M301" s="827"/>
      <c r="N301" s="827"/>
      <c r="O301" s="828"/>
      <c r="P301" s="835" t="s">
        <v>148</v>
      </c>
      <c r="Q301" s="836"/>
      <c r="R301" s="837"/>
      <c r="S301" s="211"/>
      <c r="T301" s="212"/>
      <c r="U301" s="212"/>
      <c r="V301" s="212"/>
      <c r="W301" s="212"/>
      <c r="X301" s="212"/>
      <c r="Y301" s="213"/>
      <c r="Z301" s="211"/>
      <c r="AA301" s="212"/>
      <c r="AB301" s="212"/>
      <c r="AC301" s="212"/>
      <c r="AD301" s="212"/>
      <c r="AE301" s="212"/>
      <c r="AF301" s="213"/>
      <c r="AG301" s="211"/>
      <c r="AH301" s="212"/>
      <c r="AI301" s="212"/>
      <c r="AJ301" s="212"/>
      <c r="AK301" s="212"/>
      <c r="AL301" s="212"/>
      <c r="AM301" s="213"/>
      <c r="AN301" s="211"/>
      <c r="AO301" s="212"/>
      <c r="AP301" s="212"/>
      <c r="AQ301" s="212"/>
      <c r="AR301" s="212"/>
      <c r="AS301" s="212"/>
      <c r="AT301" s="213"/>
      <c r="AU301" s="211"/>
      <c r="AV301" s="212"/>
      <c r="AW301" s="212"/>
      <c r="AX301" s="1039"/>
      <c r="AY301" s="1040"/>
      <c r="AZ301" s="1041"/>
      <c r="BA301" s="1042"/>
      <c r="BB301" s="854"/>
      <c r="BC301" s="827"/>
      <c r="BD301" s="827"/>
      <c r="BE301" s="827"/>
      <c r="BF301" s="828"/>
    </row>
    <row r="302" spans="2:58" ht="20.25" customHeight="1">
      <c r="B302" s="1036"/>
      <c r="C302" s="903"/>
      <c r="D302" s="904"/>
      <c r="E302" s="905"/>
      <c r="F302" s="135"/>
      <c r="G302" s="820"/>
      <c r="H302" s="825"/>
      <c r="I302" s="823"/>
      <c r="J302" s="823"/>
      <c r="K302" s="824"/>
      <c r="L302" s="829"/>
      <c r="M302" s="830"/>
      <c r="N302" s="830"/>
      <c r="O302" s="831"/>
      <c r="P302" s="859" t="s">
        <v>151</v>
      </c>
      <c r="Q302" s="860"/>
      <c r="R302" s="861"/>
      <c r="S302" s="136" t="str">
        <f>IF(S301="","",VLOOKUP(S301,'シフト記号表（勤務時間帯）'!$C$6:$K$35,9,FALSE))</f>
        <v/>
      </c>
      <c r="T302" s="137" t="str">
        <f>IF(T301="","",VLOOKUP(T301,'シフト記号表（勤務時間帯）'!$C$6:$K$35,9,FALSE))</f>
        <v/>
      </c>
      <c r="U302" s="137" t="str">
        <f>IF(U301="","",VLOOKUP(U301,'シフト記号表（勤務時間帯）'!$C$6:$K$35,9,FALSE))</f>
        <v/>
      </c>
      <c r="V302" s="137" t="str">
        <f>IF(V301="","",VLOOKUP(V301,'シフト記号表（勤務時間帯）'!$C$6:$K$35,9,FALSE))</f>
        <v/>
      </c>
      <c r="W302" s="137" t="str">
        <f>IF(W301="","",VLOOKUP(W301,'シフト記号表（勤務時間帯）'!$C$6:$K$35,9,FALSE))</f>
        <v/>
      </c>
      <c r="X302" s="137" t="str">
        <f>IF(X301="","",VLOOKUP(X301,'シフト記号表（勤務時間帯）'!$C$6:$K$35,9,FALSE))</f>
        <v/>
      </c>
      <c r="Y302" s="138" t="str">
        <f>IF(Y301="","",VLOOKUP(Y301,'シフト記号表（勤務時間帯）'!$C$6:$K$35,9,FALSE))</f>
        <v/>
      </c>
      <c r="Z302" s="136" t="str">
        <f>IF(Z301="","",VLOOKUP(Z301,'シフト記号表（勤務時間帯）'!$C$6:$K$35,9,FALSE))</f>
        <v/>
      </c>
      <c r="AA302" s="137" t="str">
        <f>IF(AA301="","",VLOOKUP(AA301,'シフト記号表（勤務時間帯）'!$C$6:$K$35,9,FALSE))</f>
        <v/>
      </c>
      <c r="AB302" s="137" t="str">
        <f>IF(AB301="","",VLOOKUP(AB301,'シフト記号表（勤務時間帯）'!$C$6:$K$35,9,FALSE))</f>
        <v/>
      </c>
      <c r="AC302" s="137" t="str">
        <f>IF(AC301="","",VLOOKUP(AC301,'シフト記号表（勤務時間帯）'!$C$6:$K$35,9,FALSE))</f>
        <v/>
      </c>
      <c r="AD302" s="137" t="str">
        <f>IF(AD301="","",VLOOKUP(AD301,'シフト記号表（勤務時間帯）'!$C$6:$K$35,9,FALSE))</f>
        <v/>
      </c>
      <c r="AE302" s="137" t="str">
        <f>IF(AE301="","",VLOOKUP(AE301,'シフト記号表（勤務時間帯）'!$C$6:$K$35,9,FALSE))</f>
        <v/>
      </c>
      <c r="AF302" s="138" t="str">
        <f>IF(AF301="","",VLOOKUP(AF301,'シフト記号表（勤務時間帯）'!$C$6:$K$35,9,FALSE))</f>
        <v/>
      </c>
      <c r="AG302" s="136" t="str">
        <f>IF(AG301="","",VLOOKUP(AG301,'シフト記号表（勤務時間帯）'!$C$6:$K$35,9,FALSE))</f>
        <v/>
      </c>
      <c r="AH302" s="137" t="str">
        <f>IF(AH301="","",VLOOKUP(AH301,'シフト記号表（勤務時間帯）'!$C$6:$K$35,9,FALSE))</f>
        <v/>
      </c>
      <c r="AI302" s="137" t="str">
        <f>IF(AI301="","",VLOOKUP(AI301,'シフト記号表（勤務時間帯）'!$C$6:$K$35,9,FALSE))</f>
        <v/>
      </c>
      <c r="AJ302" s="137" t="str">
        <f>IF(AJ301="","",VLOOKUP(AJ301,'シフト記号表（勤務時間帯）'!$C$6:$K$35,9,FALSE))</f>
        <v/>
      </c>
      <c r="AK302" s="137" t="str">
        <f>IF(AK301="","",VLOOKUP(AK301,'シフト記号表（勤務時間帯）'!$C$6:$K$35,9,FALSE))</f>
        <v/>
      </c>
      <c r="AL302" s="137" t="str">
        <f>IF(AL301="","",VLOOKUP(AL301,'シフト記号表（勤務時間帯）'!$C$6:$K$35,9,FALSE))</f>
        <v/>
      </c>
      <c r="AM302" s="138" t="str">
        <f>IF(AM301="","",VLOOKUP(AM301,'シフト記号表（勤務時間帯）'!$C$6:$K$35,9,FALSE))</f>
        <v/>
      </c>
      <c r="AN302" s="136" t="str">
        <f>IF(AN301="","",VLOOKUP(AN301,'シフト記号表（勤務時間帯）'!$C$6:$K$35,9,FALSE))</f>
        <v/>
      </c>
      <c r="AO302" s="137" t="str">
        <f>IF(AO301="","",VLOOKUP(AO301,'シフト記号表（勤務時間帯）'!$C$6:$K$35,9,FALSE))</f>
        <v/>
      </c>
      <c r="AP302" s="137" t="str">
        <f>IF(AP301="","",VLOOKUP(AP301,'シフト記号表（勤務時間帯）'!$C$6:$K$35,9,FALSE))</f>
        <v/>
      </c>
      <c r="AQ302" s="137" t="str">
        <f>IF(AQ301="","",VLOOKUP(AQ301,'シフト記号表（勤務時間帯）'!$C$6:$K$35,9,FALSE))</f>
        <v/>
      </c>
      <c r="AR302" s="137" t="str">
        <f>IF(AR301="","",VLOOKUP(AR301,'シフト記号表（勤務時間帯）'!$C$6:$K$35,9,FALSE))</f>
        <v/>
      </c>
      <c r="AS302" s="137" t="str">
        <f>IF(AS301="","",VLOOKUP(AS301,'シフト記号表（勤務時間帯）'!$C$6:$K$35,9,FALSE))</f>
        <v/>
      </c>
      <c r="AT302" s="138" t="str">
        <f>IF(AT301="","",VLOOKUP(AT301,'シフト記号表（勤務時間帯）'!$C$6:$K$35,9,FALSE))</f>
        <v/>
      </c>
      <c r="AU302" s="136" t="str">
        <f>IF(AU301="","",VLOOKUP(AU301,'シフト記号表（勤務時間帯）'!$C$6:$K$35,9,FALSE))</f>
        <v/>
      </c>
      <c r="AV302" s="137" t="str">
        <f>IF(AV301="","",VLOOKUP(AV301,'シフト記号表（勤務時間帯）'!$C$6:$K$35,9,FALSE))</f>
        <v/>
      </c>
      <c r="AW302" s="137" t="str">
        <f>IF(AW301="","",VLOOKUP(AW301,'シフト記号表（勤務時間帯）'!$C$6:$K$35,9,FALSE))</f>
        <v/>
      </c>
      <c r="AX302" s="862">
        <f>IF($BB$3="４週",SUM(S302:AT302),IF($BB$3="暦月",SUM(S302:AW302),""))</f>
        <v>0</v>
      </c>
      <c r="AY302" s="863"/>
      <c r="AZ302" s="864">
        <f>IF($BB$3="４週",AX302/4,IF($BB$3="暦月",'地密通所（100名）'!AX302/('地密通所（100名）'!$BB$8/7),""))</f>
        <v>0</v>
      </c>
      <c r="BA302" s="865"/>
      <c r="BB302" s="855"/>
      <c r="BC302" s="830"/>
      <c r="BD302" s="830"/>
      <c r="BE302" s="830"/>
      <c r="BF302" s="831"/>
    </row>
    <row r="303" spans="2:58" ht="20.25" customHeight="1">
      <c r="B303" s="1036"/>
      <c r="C303" s="906"/>
      <c r="D303" s="907"/>
      <c r="E303" s="908"/>
      <c r="F303" s="214">
        <f>C301</f>
        <v>0</v>
      </c>
      <c r="G303" s="821"/>
      <c r="H303" s="825"/>
      <c r="I303" s="823"/>
      <c r="J303" s="823"/>
      <c r="K303" s="824"/>
      <c r="L303" s="832"/>
      <c r="M303" s="833"/>
      <c r="N303" s="833"/>
      <c r="O303" s="834"/>
      <c r="P303" s="895" t="s">
        <v>152</v>
      </c>
      <c r="Q303" s="896"/>
      <c r="R303" s="897"/>
      <c r="S303" s="140" t="str">
        <f>IF(S301="","",VLOOKUP(S301,'シフト記号表（勤務時間帯）'!$C$6:$U$35,19,FALSE))</f>
        <v/>
      </c>
      <c r="T303" s="141" t="str">
        <f>IF(T301="","",VLOOKUP(T301,'シフト記号表（勤務時間帯）'!$C$6:$U$35,19,FALSE))</f>
        <v/>
      </c>
      <c r="U303" s="141" t="str">
        <f>IF(U301="","",VLOOKUP(U301,'シフト記号表（勤務時間帯）'!$C$6:$U$35,19,FALSE))</f>
        <v/>
      </c>
      <c r="V303" s="141" t="str">
        <f>IF(V301="","",VLOOKUP(V301,'シフト記号表（勤務時間帯）'!$C$6:$U$35,19,FALSE))</f>
        <v/>
      </c>
      <c r="W303" s="141" t="str">
        <f>IF(W301="","",VLOOKUP(W301,'シフト記号表（勤務時間帯）'!$C$6:$U$35,19,FALSE))</f>
        <v/>
      </c>
      <c r="X303" s="141" t="str">
        <f>IF(X301="","",VLOOKUP(X301,'シフト記号表（勤務時間帯）'!$C$6:$U$35,19,FALSE))</f>
        <v/>
      </c>
      <c r="Y303" s="142" t="str">
        <f>IF(Y301="","",VLOOKUP(Y301,'シフト記号表（勤務時間帯）'!$C$6:$U$35,19,FALSE))</f>
        <v/>
      </c>
      <c r="Z303" s="140" t="str">
        <f>IF(Z301="","",VLOOKUP(Z301,'シフト記号表（勤務時間帯）'!$C$6:$U$35,19,FALSE))</f>
        <v/>
      </c>
      <c r="AA303" s="141" t="str">
        <f>IF(AA301="","",VLOOKUP(AA301,'シフト記号表（勤務時間帯）'!$C$6:$U$35,19,FALSE))</f>
        <v/>
      </c>
      <c r="AB303" s="141" t="str">
        <f>IF(AB301="","",VLOOKUP(AB301,'シフト記号表（勤務時間帯）'!$C$6:$U$35,19,FALSE))</f>
        <v/>
      </c>
      <c r="AC303" s="141" t="str">
        <f>IF(AC301="","",VLOOKUP(AC301,'シフト記号表（勤務時間帯）'!$C$6:$U$35,19,FALSE))</f>
        <v/>
      </c>
      <c r="AD303" s="141" t="str">
        <f>IF(AD301="","",VLOOKUP(AD301,'シフト記号表（勤務時間帯）'!$C$6:$U$35,19,FALSE))</f>
        <v/>
      </c>
      <c r="AE303" s="141" t="str">
        <f>IF(AE301="","",VLOOKUP(AE301,'シフト記号表（勤務時間帯）'!$C$6:$U$35,19,FALSE))</f>
        <v/>
      </c>
      <c r="AF303" s="142" t="str">
        <f>IF(AF301="","",VLOOKUP(AF301,'シフト記号表（勤務時間帯）'!$C$6:$U$35,19,FALSE))</f>
        <v/>
      </c>
      <c r="AG303" s="140" t="str">
        <f>IF(AG301="","",VLOOKUP(AG301,'シフト記号表（勤務時間帯）'!$C$6:$U$35,19,FALSE))</f>
        <v/>
      </c>
      <c r="AH303" s="141" t="str">
        <f>IF(AH301="","",VLOOKUP(AH301,'シフト記号表（勤務時間帯）'!$C$6:$U$35,19,FALSE))</f>
        <v/>
      </c>
      <c r="AI303" s="141" t="str">
        <f>IF(AI301="","",VLOOKUP(AI301,'シフト記号表（勤務時間帯）'!$C$6:$U$35,19,FALSE))</f>
        <v/>
      </c>
      <c r="AJ303" s="141" t="str">
        <f>IF(AJ301="","",VLOOKUP(AJ301,'シフト記号表（勤務時間帯）'!$C$6:$U$35,19,FALSE))</f>
        <v/>
      </c>
      <c r="AK303" s="141" t="str">
        <f>IF(AK301="","",VLOOKUP(AK301,'シフト記号表（勤務時間帯）'!$C$6:$U$35,19,FALSE))</f>
        <v/>
      </c>
      <c r="AL303" s="141" t="str">
        <f>IF(AL301="","",VLOOKUP(AL301,'シフト記号表（勤務時間帯）'!$C$6:$U$35,19,FALSE))</f>
        <v/>
      </c>
      <c r="AM303" s="142" t="str">
        <f>IF(AM301="","",VLOOKUP(AM301,'シフト記号表（勤務時間帯）'!$C$6:$U$35,19,FALSE))</f>
        <v/>
      </c>
      <c r="AN303" s="140" t="str">
        <f>IF(AN301="","",VLOOKUP(AN301,'シフト記号表（勤務時間帯）'!$C$6:$U$35,19,FALSE))</f>
        <v/>
      </c>
      <c r="AO303" s="141" t="str">
        <f>IF(AO301="","",VLOOKUP(AO301,'シフト記号表（勤務時間帯）'!$C$6:$U$35,19,FALSE))</f>
        <v/>
      </c>
      <c r="AP303" s="141" t="str">
        <f>IF(AP301="","",VLOOKUP(AP301,'シフト記号表（勤務時間帯）'!$C$6:$U$35,19,FALSE))</f>
        <v/>
      </c>
      <c r="AQ303" s="141" t="str">
        <f>IF(AQ301="","",VLOOKUP(AQ301,'シフト記号表（勤務時間帯）'!$C$6:$U$35,19,FALSE))</f>
        <v/>
      </c>
      <c r="AR303" s="141" t="str">
        <f>IF(AR301="","",VLOOKUP(AR301,'シフト記号表（勤務時間帯）'!$C$6:$U$35,19,FALSE))</f>
        <v/>
      </c>
      <c r="AS303" s="141" t="str">
        <f>IF(AS301="","",VLOOKUP(AS301,'シフト記号表（勤務時間帯）'!$C$6:$U$35,19,FALSE))</f>
        <v/>
      </c>
      <c r="AT303" s="142" t="str">
        <f>IF(AT301="","",VLOOKUP(AT301,'シフト記号表（勤務時間帯）'!$C$6:$U$35,19,FALSE))</f>
        <v/>
      </c>
      <c r="AU303" s="140" t="str">
        <f>IF(AU301="","",VLOOKUP(AU301,'シフト記号表（勤務時間帯）'!$C$6:$U$35,19,FALSE))</f>
        <v/>
      </c>
      <c r="AV303" s="141" t="str">
        <f>IF(AV301="","",VLOOKUP(AV301,'シフト記号表（勤務時間帯）'!$C$6:$U$35,19,FALSE))</f>
        <v/>
      </c>
      <c r="AW303" s="141" t="str">
        <f>IF(AW301="","",VLOOKUP(AW301,'シフト記号表（勤務時間帯）'!$C$6:$U$35,19,FALSE))</f>
        <v/>
      </c>
      <c r="AX303" s="869">
        <f>IF($BB$3="４週",SUM(S303:AT303),IF($BB$3="暦月",SUM(S303:AW303),""))</f>
        <v>0</v>
      </c>
      <c r="AY303" s="870"/>
      <c r="AZ303" s="871">
        <f>IF($BB$3="４週",AX303/4,IF($BB$3="暦月",'地密通所（100名）'!AX303/('地密通所（100名）'!$BB$8/7),""))</f>
        <v>0</v>
      </c>
      <c r="BA303" s="872"/>
      <c r="BB303" s="914"/>
      <c r="BC303" s="833"/>
      <c r="BD303" s="833"/>
      <c r="BE303" s="833"/>
      <c r="BF303" s="834"/>
    </row>
    <row r="304" spans="2:58" ht="20.25" customHeight="1">
      <c r="B304" s="1036">
        <f>B301+1</f>
        <v>95</v>
      </c>
      <c r="C304" s="900"/>
      <c r="D304" s="901"/>
      <c r="E304" s="902"/>
      <c r="F304" s="143"/>
      <c r="G304" s="819"/>
      <c r="H304" s="822"/>
      <c r="I304" s="823"/>
      <c r="J304" s="823"/>
      <c r="K304" s="824"/>
      <c r="L304" s="826"/>
      <c r="M304" s="827"/>
      <c r="N304" s="827"/>
      <c r="O304" s="828"/>
      <c r="P304" s="835" t="s">
        <v>148</v>
      </c>
      <c r="Q304" s="836"/>
      <c r="R304" s="837"/>
      <c r="S304" s="211"/>
      <c r="T304" s="212"/>
      <c r="U304" s="212"/>
      <c r="V304" s="212"/>
      <c r="W304" s="212"/>
      <c r="X304" s="212"/>
      <c r="Y304" s="213"/>
      <c r="Z304" s="211"/>
      <c r="AA304" s="212"/>
      <c r="AB304" s="212"/>
      <c r="AC304" s="212"/>
      <c r="AD304" s="212"/>
      <c r="AE304" s="212"/>
      <c r="AF304" s="213"/>
      <c r="AG304" s="211"/>
      <c r="AH304" s="212"/>
      <c r="AI304" s="212"/>
      <c r="AJ304" s="212"/>
      <c r="AK304" s="212"/>
      <c r="AL304" s="212"/>
      <c r="AM304" s="213"/>
      <c r="AN304" s="211"/>
      <c r="AO304" s="212"/>
      <c r="AP304" s="212"/>
      <c r="AQ304" s="212"/>
      <c r="AR304" s="212"/>
      <c r="AS304" s="212"/>
      <c r="AT304" s="213"/>
      <c r="AU304" s="211"/>
      <c r="AV304" s="212"/>
      <c r="AW304" s="212"/>
      <c r="AX304" s="1039"/>
      <c r="AY304" s="1040"/>
      <c r="AZ304" s="1041"/>
      <c r="BA304" s="1042"/>
      <c r="BB304" s="854"/>
      <c r="BC304" s="827"/>
      <c r="BD304" s="827"/>
      <c r="BE304" s="827"/>
      <c r="BF304" s="828"/>
    </row>
    <row r="305" spans="2:58" ht="20.25" customHeight="1">
      <c r="B305" s="1036"/>
      <c r="C305" s="903"/>
      <c r="D305" s="904"/>
      <c r="E305" s="905"/>
      <c r="F305" s="135"/>
      <c r="G305" s="820"/>
      <c r="H305" s="825"/>
      <c r="I305" s="823"/>
      <c r="J305" s="823"/>
      <c r="K305" s="824"/>
      <c r="L305" s="829"/>
      <c r="M305" s="830"/>
      <c r="N305" s="830"/>
      <c r="O305" s="831"/>
      <c r="P305" s="859" t="s">
        <v>151</v>
      </c>
      <c r="Q305" s="860"/>
      <c r="R305" s="861"/>
      <c r="S305" s="136" t="str">
        <f>IF(S304="","",VLOOKUP(S304,'シフト記号表（勤務時間帯）'!$C$6:$K$35,9,FALSE))</f>
        <v/>
      </c>
      <c r="T305" s="137" t="str">
        <f>IF(T304="","",VLOOKUP(T304,'シフト記号表（勤務時間帯）'!$C$6:$K$35,9,FALSE))</f>
        <v/>
      </c>
      <c r="U305" s="137" t="str">
        <f>IF(U304="","",VLOOKUP(U304,'シフト記号表（勤務時間帯）'!$C$6:$K$35,9,FALSE))</f>
        <v/>
      </c>
      <c r="V305" s="137" t="str">
        <f>IF(V304="","",VLOOKUP(V304,'シフト記号表（勤務時間帯）'!$C$6:$K$35,9,FALSE))</f>
        <v/>
      </c>
      <c r="W305" s="137" t="str">
        <f>IF(W304="","",VLOOKUP(W304,'シフト記号表（勤務時間帯）'!$C$6:$K$35,9,FALSE))</f>
        <v/>
      </c>
      <c r="X305" s="137" t="str">
        <f>IF(X304="","",VLOOKUP(X304,'シフト記号表（勤務時間帯）'!$C$6:$K$35,9,FALSE))</f>
        <v/>
      </c>
      <c r="Y305" s="138" t="str">
        <f>IF(Y304="","",VLOOKUP(Y304,'シフト記号表（勤務時間帯）'!$C$6:$K$35,9,FALSE))</f>
        <v/>
      </c>
      <c r="Z305" s="136" t="str">
        <f>IF(Z304="","",VLOOKUP(Z304,'シフト記号表（勤務時間帯）'!$C$6:$K$35,9,FALSE))</f>
        <v/>
      </c>
      <c r="AA305" s="137" t="str">
        <f>IF(AA304="","",VLOOKUP(AA304,'シフト記号表（勤務時間帯）'!$C$6:$K$35,9,FALSE))</f>
        <v/>
      </c>
      <c r="AB305" s="137" t="str">
        <f>IF(AB304="","",VLOOKUP(AB304,'シフト記号表（勤務時間帯）'!$C$6:$K$35,9,FALSE))</f>
        <v/>
      </c>
      <c r="AC305" s="137" t="str">
        <f>IF(AC304="","",VLOOKUP(AC304,'シフト記号表（勤務時間帯）'!$C$6:$K$35,9,FALSE))</f>
        <v/>
      </c>
      <c r="AD305" s="137" t="str">
        <f>IF(AD304="","",VLOOKUP(AD304,'シフト記号表（勤務時間帯）'!$C$6:$K$35,9,FALSE))</f>
        <v/>
      </c>
      <c r="AE305" s="137" t="str">
        <f>IF(AE304="","",VLOOKUP(AE304,'シフト記号表（勤務時間帯）'!$C$6:$K$35,9,FALSE))</f>
        <v/>
      </c>
      <c r="AF305" s="138" t="str">
        <f>IF(AF304="","",VLOOKUP(AF304,'シフト記号表（勤務時間帯）'!$C$6:$K$35,9,FALSE))</f>
        <v/>
      </c>
      <c r="AG305" s="136" t="str">
        <f>IF(AG304="","",VLOOKUP(AG304,'シフト記号表（勤務時間帯）'!$C$6:$K$35,9,FALSE))</f>
        <v/>
      </c>
      <c r="AH305" s="137" t="str">
        <f>IF(AH304="","",VLOOKUP(AH304,'シフト記号表（勤務時間帯）'!$C$6:$K$35,9,FALSE))</f>
        <v/>
      </c>
      <c r="AI305" s="137" t="str">
        <f>IF(AI304="","",VLOOKUP(AI304,'シフト記号表（勤務時間帯）'!$C$6:$K$35,9,FALSE))</f>
        <v/>
      </c>
      <c r="AJ305" s="137" t="str">
        <f>IF(AJ304="","",VLOOKUP(AJ304,'シフト記号表（勤務時間帯）'!$C$6:$K$35,9,FALSE))</f>
        <v/>
      </c>
      <c r="AK305" s="137" t="str">
        <f>IF(AK304="","",VLOOKUP(AK304,'シフト記号表（勤務時間帯）'!$C$6:$K$35,9,FALSE))</f>
        <v/>
      </c>
      <c r="AL305" s="137" t="str">
        <f>IF(AL304="","",VLOOKUP(AL304,'シフト記号表（勤務時間帯）'!$C$6:$K$35,9,FALSE))</f>
        <v/>
      </c>
      <c r="AM305" s="138" t="str">
        <f>IF(AM304="","",VLOOKUP(AM304,'シフト記号表（勤務時間帯）'!$C$6:$K$35,9,FALSE))</f>
        <v/>
      </c>
      <c r="AN305" s="136" t="str">
        <f>IF(AN304="","",VLOOKUP(AN304,'シフト記号表（勤務時間帯）'!$C$6:$K$35,9,FALSE))</f>
        <v/>
      </c>
      <c r="AO305" s="137" t="str">
        <f>IF(AO304="","",VLOOKUP(AO304,'シフト記号表（勤務時間帯）'!$C$6:$K$35,9,FALSE))</f>
        <v/>
      </c>
      <c r="AP305" s="137" t="str">
        <f>IF(AP304="","",VLOOKUP(AP304,'シフト記号表（勤務時間帯）'!$C$6:$K$35,9,FALSE))</f>
        <v/>
      </c>
      <c r="AQ305" s="137" t="str">
        <f>IF(AQ304="","",VLOOKUP(AQ304,'シフト記号表（勤務時間帯）'!$C$6:$K$35,9,FALSE))</f>
        <v/>
      </c>
      <c r="AR305" s="137" t="str">
        <f>IF(AR304="","",VLOOKUP(AR304,'シフト記号表（勤務時間帯）'!$C$6:$K$35,9,FALSE))</f>
        <v/>
      </c>
      <c r="AS305" s="137" t="str">
        <f>IF(AS304="","",VLOOKUP(AS304,'シフト記号表（勤務時間帯）'!$C$6:$K$35,9,FALSE))</f>
        <v/>
      </c>
      <c r="AT305" s="138" t="str">
        <f>IF(AT304="","",VLOOKUP(AT304,'シフト記号表（勤務時間帯）'!$C$6:$K$35,9,FALSE))</f>
        <v/>
      </c>
      <c r="AU305" s="136" t="str">
        <f>IF(AU304="","",VLOOKUP(AU304,'シフト記号表（勤務時間帯）'!$C$6:$K$35,9,FALSE))</f>
        <v/>
      </c>
      <c r="AV305" s="137" t="str">
        <f>IF(AV304="","",VLOOKUP(AV304,'シフト記号表（勤務時間帯）'!$C$6:$K$35,9,FALSE))</f>
        <v/>
      </c>
      <c r="AW305" s="137" t="str">
        <f>IF(AW304="","",VLOOKUP(AW304,'シフト記号表（勤務時間帯）'!$C$6:$K$35,9,FALSE))</f>
        <v/>
      </c>
      <c r="AX305" s="862">
        <f>IF($BB$3="４週",SUM(S305:AT305),IF($BB$3="暦月",SUM(S305:AW305),""))</f>
        <v>0</v>
      </c>
      <c r="AY305" s="863"/>
      <c r="AZ305" s="864">
        <f>IF($BB$3="４週",AX305/4,IF($BB$3="暦月",'地密通所（100名）'!AX305/('地密通所（100名）'!$BB$8/7),""))</f>
        <v>0</v>
      </c>
      <c r="BA305" s="865"/>
      <c r="BB305" s="855"/>
      <c r="BC305" s="830"/>
      <c r="BD305" s="830"/>
      <c r="BE305" s="830"/>
      <c r="BF305" s="831"/>
    </row>
    <row r="306" spans="2:58" ht="20.25" customHeight="1">
      <c r="B306" s="1036"/>
      <c r="C306" s="906"/>
      <c r="D306" s="907"/>
      <c r="E306" s="908"/>
      <c r="F306" s="214">
        <f>C304</f>
        <v>0</v>
      </c>
      <c r="G306" s="821"/>
      <c r="H306" s="825"/>
      <c r="I306" s="823"/>
      <c r="J306" s="823"/>
      <c r="K306" s="824"/>
      <c r="L306" s="832"/>
      <c r="M306" s="833"/>
      <c r="N306" s="833"/>
      <c r="O306" s="834"/>
      <c r="P306" s="895" t="s">
        <v>152</v>
      </c>
      <c r="Q306" s="896"/>
      <c r="R306" s="897"/>
      <c r="S306" s="140" t="str">
        <f>IF(S304="","",VLOOKUP(S304,'シフト記号表（勤務時間帯）'!$C$6:$U$35,19,FALSE))</f>
        <v/>
      </c>
      <c r="T306" s="141" t="str">
        <f>IF(T304="","",VLOOKUP(T304,'シフト記号表（勤務時間帯）'!$C$6:$U$35,19,FALSE))</f>
        <v/>
      </c>
      <c r="U306" s="141" t="str">
        <f>IF(U304="","",VLOOKUP(U304,'シフト記号表（勤務時間帯）'!$C$6:$U$35,19,FALSE))</f>
        <v/>
      </c>
      <c r="V306" s="141" t="str">
        <f>IF(V304="","",VLOOKUP(V304,'シフト記号表（勤務時間帯）'!$C$6:$U$35,19,FALSE))</f>
        <v/>
      </c>
      <c r="W306" s="141" t="str">
        <f>IF(W304="","",VLOOKUP(W304,'シフト記号表（勤務時間帯）'!$C$6:$U$35,19,FALSE))</f>
        <v/>
      </c>
      <c r="X306" s="141" t="str">
        <f>IF(X304="","",VLOOKUP(X304,'シフト記号表（勤務時間帯）'!$C$6:$U$35,19,FALSE))</f>
        <v/>
      </c>
      <c r="Y306" s="142" t="str">
        <f>IF(Y304="","",VLOOKUP(Y304,'シフト記号表（勤務時間帯）'!$C$6:$U$35,19,FALSE))</f>
        <v/>
      </c>
      <c r="Z306" s="140" t="str">
        <f>IF(Z304="","",VLOOKUP(Z304,'シフト記号表（勤務時間帯）'!$C$6:$U$35,19,FALSE))</f>
        <v/>
      </c>
      <c r="AA306" s="141" t="str">
        <f>IF(AA304="","",VLOOKUP(AA304,'シフト記号表（勤務時間帯）'!$C$6:$U$35,19,FALSE))</f>
        <v/>
      </c>
      <c r="AB306" s="141" t="str">
        <f>IF(AB304="","",VLOOKUP(AB304,'シフト記号表（勤務時間帯）'!$C$6:$U$35,19,FALSE))</f>
        <v/>
      </c>
      <c r="AC306" s="141" t="str">
        <f>IF(AC304="","",VLOOKUP(AC304,'シフト記号表（勤務時間帯）'!$C$6:$U$35,19,FALSE))</f>
        <v/>
      </c>
      <c r="AD306" s="141" t="str">
        <f>IF(AD304="","",VLOOKUP(AD304,'シフト記号表（勤務時間帯）'!$C$6:$U$35,19,FALSE))</f>
        <v/>
      </c>
      <c r="AE306" s="141" t="str">
        <f>IF(AE304="","",VLOOKUP(AE304,'シフト記号表（勤務時間帯）'!$C$6:$U$35,19,FALSE))</f>
        <v/>
      </c>
      <c r="AF306" s="142" t="str">
        <f>IF(AF304="","",VLOOKUP(AF304,'シフト記号表（勤務時間帯）'!$C$6:$U$35,19,FALSE))</f>
        <v/>
      </c>
      <c r="AG306" s="140" t="str">
        <f>IF(AG304="","",VLOOKUP(AG304,'シフト記号表（勤務時間帯）'!$C$6:$U$35,19,FALSE))</f>
        <v/>
      </c>
      <c r="AH306" s="141" t="str">
        <f>IF(AH304="","",VLOOKUP(AH304,'シフト記号表（勤務時間帯）'!$C$6:$U$35,19,FALSE))</f>
        <v/>
      </c>
      <c r="AI306" s="141" t="str">
        <f>IF(AI304="","",VLOOKUP(AI304,'シフト記号表（勤務時間帯）'!$C$6:$U$35,19,FALSE))</f>
        <v/>
      </c>
      <c r="AJ306" s="141" t="str">
        <f>IF(AJ304="","",VLOOKUP(AJ304,'シフト記号表（勤務時間帯）'!$C$6:$U$35,19,FALSE))</f>
        <v/>
      </c>
      <c r="AK306" s="141" t="str">
        <f>IF(AK304="","",VLOOKUP(AK304,'シフト記号表（勤務時間帯）'!$C$6:$U$35,19,FALSE))</f>
        <v/>
      </c>
      <c r="AL306" s="141" t="str">
        <f>IF(AL304="","",VLOOKUP(AL304,'シフト記号表（勤務時間帯）'!$C$6:$U$35,19,FALSE))</f>
        <v/>
      </c>
      <c r="AM306" s="142" t="str">
        <f>IF(AM304="","",VLOOKUP(AM304,'シフト記号表（勤務時間帯）'!$C$6:$U$35,19,FALSE))</f>
        <v/>
      </c>
      <c r="AN306" s="140" t="str">
        <f>IF(AN304="","",VLOOKUP(AN304,'シフト記号表（勤務時間帯）'!$C$6:$U$35,19,FALSE))</f>
        <v/>
      </c>
      <c r="AO306" s="141" t="str">
        <f>IF(AO304="","",VLOOKUP(AO304,'シフト記号表（勤務時間帯）'!$C$6:$U$35,19,FALSE))</f>
        <v/>
      </c>
      <c r="AP306" s="141" t="str">
        <f>IF(AP304="","",VLOOKUP(AP304,'シフト記号表（勤務時間帯）'!$C$6:$U$35,19,FALSE))</f>
        <v/>
      </c>
      <c r="AQ306" s="141" t="str">
        <f>IF(AQ304="","",VLOOKUP(AQ304,'シフト記号表（勤務時間帯）'!$C$6:$U$35,19,FALSE))</f>
        <v/>
      </c>
      <c r="AR306" s="141" t="str">
        <f>IF(AR304="","",VLOOKUP(AR304,'シフト記号表（勤務時間帯）'!$C$6:$U$35,19,FALSE))</f>
        <v/>
      </c>
      <c r="AS306" s="141" t="str">
        <f>IF(AS304="","",VLOOKUP(AS304,'シフト記号表（勤務時間帯）'!$C$6:$U$35,19,FALSE))</f>
        <v/>
      </c>
      <c r="AT306" s="142" t="str">
        <f>IF(AT304="","",VLOOKUP(AT304,'シフト記号表（勤務時間帯）'!$C$6:$U$35,19,FALSE))</f>
        <v/>
      </c>
      <c r="AU306" s="140" t="str">
        <f>IF(AU304="","",VLOOKUP(AU304,'シフト記号表（勤務時間帯）'!$C$6:$U$35,19,FALSE))</f>
        <v/>
      </c>
      <c r="AV306" s="141" t="str">
        <f>IF(AV304="","",VLOOKUP(AV304,'シフト記号表（勤務時間帯）'!$C$6:$U$35,19,FALSE))</f>
        <v/>
      </c>
      <c r="AW306" s="141" t="str">
        <f>IF(AW304="","",VLOOKUP(AW304,'シフト記号表（勤務時間帯）'!$C$6:$U$35,19,FALSE))</f>
        <v/>
      </c>
      <c r="AX306" s="869">
        <f>IF($BB$3="４週",SUM(S306:AT306),IF($BB$3="暦月",SUM(S306:AW306),""))</f>
        <v>0</v>
      </c>
      <c r="AY306" s="870"/>
      <c r="AZ306" s="871">
        <f>IF($BB$3="４週",AX306/4,IF($BB$3="暦月",'地密通所（100名）'!AX306/('地密通所（100名）'!$BB$8/7),""))</f>
        <v>0</v>
      </c>
      <c r="BA306" s="872"/>
      <c r="BB306" s="914"/>
      <c r="BC306" s="833"/>
      <c r="BD306" s="833"/>
      <c r="BE306" s="833"/>
      <c r="BF306" s="834"/>
    </row>
    <row r="307" spans="2:58" ht="20.25" customHeight="1">
      <c r="B307" s="1036">
        <f>B304+1</f>
        <v>96</v>
      </c>
      <c r="C307" s="900"/>
      <c r="D307" s="901"/>
      <c r="E307" s="902"/>
      <c r="F307" s="143"/>
      <c r="G307" s="819"/>
      <c r="H307" s="822"/>
      <c r="I307" s="823"/>
      <c r="J307" s="823"/>
      <c r="K307" s="824"/>
      <c r="L307" s="826"/>
      <c r="M307" s="827"/>
      <c r="N307" s="827"/>
      <c r="O307" s="828"/>
      <c r="P307" s="835" t="s">
        <v>148</v>
      </c>
      <c r="Q307" s="836"/>
      <c r="R307" s="837"/>
      <c r="S307" s="211"/>
      <c r="T307" s="212"/>
      <c r="U307" s="212"/>
      <c r="V307" s="212"/>
      <c r="W307" s="212"/>
      <c r="X307" s="212"/>
      <c r="Y307" s="213"/>
      <c r="Z307" s="211"/>
      <c r="AA307" s="212"/>
      <c r="AB307" s="212"/>
      <c r="AC307" s="212"/>
      <c r="AD307" s="212"/>
      <c r="AE307" s="212"/>
      <c r="AF307" s="213"/>
      <c r="AG307" s="211"/>
      <c r="AH307" s="212"/>
      <c r="AI307" s="212"/>
      <c r="AJ307" s="212"/>
      <c r="AK307" s="212"/>
      <c r="AL307" s="212"/>
      <c r="AM307" s="213"/>
      <c r="AN307" s="211"/>
      <c r="AO307" s="212"/>
      <c r="AP307" s="212"/>
      <c r="AQ307" s="212"/>
      <c r="AR307" s="212"/>
      <c r="AS307" s="212"/>
      <c r="AT307" s="213"/>
      <c r="AU307" s="211"/>
      <c r="AV307" s="212"/>
      <c r="AW307" s="212"/>
      <c r="AX307" s="1039"/>
      <c r="AY307" s="1040"/>
      <c r="AZ307" s="1041"/>
      <c r="BA307" s="1042"/>
      <c r="BB307" s="854"/>
      <c r="BC307" s="827"/>
      <c r="BD307" s="827"/>
      <c r="BE307" s="827"/>
      <c r="BF307" s="828"/>
    </row>
    <row r="308" spans="2:58" ht="20.25" customHeight="1">
      <c r="B308" s="1036"/>
      <c r="C308" s="903"/>
      <c r="D308" s="904"/>
      <c r="E308" s="905"/>
      <c r="F308" s="135"/>
      <c r="G308" s="820"/>
      <c r="H308" s="825"/>
      <c r="I308" s="823"/>
      <c r="J308" s="823"/>
      <c r="K308" s="824"/>
      <c r="L308" s="829"/>
      <c r="M308" s="830"/>
      <c r="N308" s="830"/>
      <c r="O308" s="831"/>
      <c r="P308" s="859" t="s">
        <v>151</v>
      </c>
      <c r="Q308" s="860"/>
      <c r="R308" s="861"/>
      <c r="S308" s="136" t="str">
        <f>IF(S307="","",VLOOKUP(S307,'シフト記号表（勤務時間帯）'!$C$6:$K$35,9,FALSE))</f>
        <v/>
      </c>
      <c r="T308" s="137" t="str">
        <f>IF(T307="","",VLOOKUP(T307,'シフト記号表（勤務時間帯）'!$C$6:$K$35,9,FALSE))</f>
        <v/>
      </c>
      <c r="U308" s="137" t="str">
        <f>IF(U307="","",VLOOKUP(U307,'シフト記号表（勤務時間帯）'!$C$6:$K$35,9,FALSE))</f>
        <v/>
      </c>
      <c r="V308" s="137" t="str">
        <f>IF(V307="","",VLOOKUP(V307,'シフト記号表（勤務時間帯）'!$C$6:$K$35,9,FALSE))</f>
        <v/>
      </c>
      <c r="W308" s="137" t="str">
        <f>IF(W307="","",VLOOKUP(W307,'シフト記号表（勤務時間帯）'!$C$6:$K$35,9,FALSE))</f>
        <v/>
      </c>
      <c r="X308" s="137" t="str">
        <f>IF(X307="","",VLOOKUP(X307,'シフト記号表（勤務時間帯）'!$C$6:$K$35,9,FALSE))</f>
        <v/>
      </c>
      <c r="Y308" s="138" t="str">
        <f>IF(Y307="","",VLOOKUP(Y307,'シフト記号表（勤務時間帯）'!$C$6:$K$35,9,FALSE))</f>
        <v/>
      </c>
      <c r="Z308" s="136" t="str">
        <f>IF(Z307="","",VLOOKUP(Z307,'シフト記号表（勤務時間帯）'!$C$6:$K$35,9,FALSE))</f>
        <v/>
      </c>
      <c r="AA308" s="137" t="str">
        <f>IF(AA307="","",VLOOKUP(AA307,'シフト記号表（勤務時間帯）'!$C$6:$K$35,9,FALSE))</f>
        <v/>
      </c>
      <c r="AB308" s="137" t="str">
        <f>IF(AB307="","",VLOOKUP(AB307,'シフト記号表（勤務時間帯）'!$C$6:$K$35,9,FALSE))</f>
        <v/>
      </c>
      <c r="AC308" s="137" t="str">
        <f>IF(AC307="","",VLOOKUP(AC307,'シフト記号表（勤務時間帯）'!$C$6:$K$35,9,FALSE))</f>
        <v/>
      </c>
      <c r="AD308" s="137" t="str">
        <f>IF(AD307="","",VLOOKUP(AD307,'シフト記号表（勤務時間帯）'!$C$6:$K$35,9,FALSE))</f>
        <v/>
      </c>
      <c r="AE308" s="137" t="str">
        <f>IF(AE307="","",VLOOKUP(AE307,'シフト記号表（勤務時間帯）'!$C$6:$K$35,9,FALSE))</f>
        <v/>
      </c>
      <c r="AF308" s="138" t="str">
        <f>IF(AF307="","",VLOOKUP(AF307,'シフト記号表（勤務時間帯）'!$C$6:$K$35,9,FALSE))</f>
        <v/>
      </c>
      <c r="AG308" s="136" t="str">
        <f>IF(AG307="","",VLOOKUP(AG307,'シフト記号表（勤務時間帯）'!$C$6:$K$35,9,FALSE))</f>
        <v/>
      </c>
      <c r="AH308" s="137" t="str">
        <f>IF(AH307="","",VLOOKUP(AH307,'シフト記号表（勤務時間帯）'!$C$6:$K$35,9,FALSE))</f>
        <v/>
      </c>
      <c r="AI308" s="137" t="str">
        <f>IF(AI307="","",VLOOKUP(AI307,'シフト記号表（勤務時間帯）'!$C$6:$K$35,9,FALSE))</f>
        <v/>
      </c>
      <c r="AJ308" s="137" t="str">
        <f>IF(AJ307="","",VLOOKUP(AJ307,'シフト記号表（勤務時間帯）'!$C$6:$K$35,9,FALSE))</f>
        <v/>
      </c>
      <c r="AK308" s="137" t="str">
        <f>IF(AK307="","",VLOOKUP(AK307,'シフト記号表（勤務時間帯）'!$C$6:$K$35,9,FALSE))</f>
        <v/>
      </c>
      <c r="AL308" s="137" t="str">
        <f>IF(AL307="","",VLOOKUP(AL307,'シフト記号表（勤務時間帯）'!$C$6:$K$35,9,FALSE))</f>
        <v/>
      </c>
      <c r="AM308" s="138" t="str">
        <f>IF(AM307="","",VLOOKUP(AM307,'シフト記号表（勤務時間帯）'!$C$6:$K$35,9,FALSE))</f>
        <v/>
      </c>
      <c r="AN308" s="136" t="str">
        <f>IF(AN307="","",VLOOKUP(AN307,'シフト記号表（勤務時間帯）'!$C$6:$K$35,9,FALSE))</f>
        <v/>
      </c>
      <c r="AO308" s="137" t="str">
        <f>IF(AO307="","",VLOOKUP(AO307,'シフト記号表（勤務時間帯）'!$C$6:$K$35,9,FALSE))</f>
        <v/>
      </c>
      <c r="AP308" s="137" t="str">
        <f>IF(AP307="","",VLOOKUP(AP307,'シフト記号表（勤務時間帯）'!$C$6:$K$35,9,FALSE))</f>
        <v/>
      </c>
      <c r="AQ308" s="137" t="str">
        <f>IF(AQ307="","",VLOOKUP(AQ307,'シフト記号表（勤務時間帯）'!$C$6:$K$35,9,FALSE))</f>
        <v/>
      </c>
      <c r="AR308" s="137" t="str">
        <f>IF(AR307="","",VLOOKUP(AR307,'シフト記号表（勤務時間帯）'!$C$6:$K$35,9,FALSE))</f>
        <v/>
      </c>
      <c r="AS308" s="137" t="str">
        <f>IF(AS307="","",VLOOKUP(AS307,'シフト記号表（勤務時間帯）'!$C$6:$K$35,9,FALSE))</f>
        <v/>
      </c>
      <c r="AT308" s="138" t="str">
        <f>IF(AT307="","",VLOOKUP(AT307,'シフト記号表（勤務時間帯）'!$C$6:$K$35,9,FALSE))</f>
        <v/>
      </c>
      <c r="AU308" s="136" t="str">
        <f>IF(AU307="","",VLOOKUP(AU307,'シフト記号表（勤務時間帯）'!$C$6:$K$35,9,FALSE))</f>
        <v/>
      </c>
      <c r="AV308" s="137" t="str">
        <f>IF(AV307="","",VLOOKUP(AV307,'シフト記号表（勤務時間帯）'!$C$6:$K$35,9,FALSE))</f>
        <v/>
      </c>
      <c r="AW308" s="137" t="str">
        <f>IF(AW307="","",VLOOKUP(AW307,'シフト記号表（勤務時間帯）'!$C$6:$K$35,9,FALSE))</f>
        <v/>
      </c>
      <c r="AX308" s="862">
        <f>IF($BB$3="４週",SUM(S308:AT308),IF($BB$3="暦月",SUM(S308:AW308),""))</f>
        <v>0</v>
      </c>
      <c r="AY308" s="863"/>
      <c r="AZ308" s="864">
        <f>IF($BB$3="４週",AX308/4,IF($BB$3="暦月",'地密通所（100名）'!AX308/('地密通所（100名）'!$BB$8/7),""))</f>
        <v>0</v>
      </c>
      <c r="BA308" s="865"/>
      <c r="BB308" s="855"/>
      <c r="BC308" s="830"/>
      <c r="BD308" s="830"/>
      <c r="BE308" s="830"/>
      <c r="BF308" s="831"/>
    </row>
    <row r="309" spans="2:58" ht="20.25" customHeight="1">
      <c r="B309" s="1036"/>
      <c r="C309" s="906"/>
      <c r="D309" s="907"/>
      <c r="E309" s="908"/>
      <c r="F309" s="214">
        <f>C307</f>
        <v>0</v>
      </c>
      <c r="G309" s="821"/>
      <c r="H309" s="825"/>
      <c r="I309" s="823"/>
      <c r="J309" s="823"/>
      <c r="K309" s="824"/>
      <c r="L309" s="832"/>
      <c r="M309" s="833"/>
      <c r="N309" s="833"/>
      <c r="O309" s="834"/>
      <c r="P309" s="895" t="s">
        <v>152</v>
      </c>
      <c r="Q309" s="896"/>
      <c r="R309" s="897"/>
      <c r="S309" s="140" t="str">
        <f>IF(S307="","",VLOOKUP(S307,'シフト記号表（勤務時間帯）'!$C$6:$U$35,19,FALSE))</f>
        <v/>
      </c>
      <c r="T309" s="141" t="str">
        <f>IF(T307="","",VLOOKUP(T307,'シフト記号表（勤務時間帯）'!$C$6:$U$35,19,FALSE))</f>
        <v/>
      </c>
      <c r="U309" s="141" t="str">
        <f>IF(U307="","",VLOOKUP(U307,'シフト記号表（勤務時間帯）'!$C$6:$U$35,19,FALSE))</f>
        <v/>
      </c>
      <c r="V309" s="141" t="str">
        <f>IF(V307="","",VLOOKUP(V307,'シフト記号表（勤務時間帯）'!$C$6:$U$35,19,FALSE))</f>
        <v/>
      </c>
      <c r="W309" s="141" t="str">
        <f>IF(W307="","",VLOOKUP(W307,'シフト記号表（勤務時間帯）'!$C$6:$U$35,19,FALSE))</f>
        <v/>
      </c>
      <c r="X309" s="141" t="str">
        <f>IF(X307="","",VLOOKUP(X307,'シフト記号表（勤務時間帯）'!$C$6:$U$35,19,FALSE))</f>
        <v/>
      </c>
      <c r="Y309" s="142" t="str">
        <f>IF(Y307="","",VLOOKUP(Y307,'シフト記号表（勤務時間帯）'!$C$6:$U$35,19,FALSE))</f>
        <v/>
      </c>
      <c r="Z309" s="140" t="str">
        <f>IF(Z307="","",VLOOKUP(Z307,'シフト記号表（勤務時間帯）'!$C$6:$U$35,19,FALSE))</f>
        <v/>
      </c>
      <c r="AA309" s="141" t="str">
        <f>IF(AA307="","",VLOOKUP(AA307,'シフト記号表（勤務時間帯）'!$C$6:$U$35,19,FALSE))</f>
        <v/>
      </c>
      <c r="AB309" s="141" t="str">
        <f>IF(AB307="","",VLOOKUP(AB307,'シフト記号表（勤務時間帯）'!$C$6:$U$35,19,FALSE))</f>
        <v/>
      </c>
      <c r="AC309" s="141" t="str">
        <f>IF(AC307="","",VLOOKUP(AC307,'シフト記号表（勤務時間帯）'!$C$6:$U$35,19,FALSE))</f>
        <v/>
      </c>
      <c r="AD309" s="141" t="str">
        <f>IF(AD307="","",VLOOKUP(AD307,'シフト記号表（勤務時間帯）'!$C$6:$U$35,19,FALSE))</f>
        <v/>
      </c>
      <c r="AE309" s="141" t="str">
        <f>IF(AE307="","",VLOOKUP(AE307,'シフト記号表（勤務時間帯）'!$C$6:$U$35,19,FALSE))</f>
        <v/>
      </c>
      <c r="AF309" s="142" t="str">
        <f>IF(AF307="","",VLOOKUP(AF307,'シフト記号表（勤務時間帯）'!$C$6:$U$35,19,FALSE))</f>
        <v/>
      </c>
      <c r="AG309" s="140" t="str">
        <f>IF(AG307="","",VLOOKUP(AG307,'シフト記号表（勤務時間帯）'!$C$6:$U$35,19,FALSE))</f>
        <v/>
      </c>
      <c r="AH309" s="141" t="str">
        <f>IF(AH307="","",VLOOKUP(AH307,'シフト記号表（勤務時間帯）'!$C$6:$U$35,19,FALSE))</f>
        <v/>
      </c>
      <c r="AI309" s="141" t="str">
        <f>IF(AI307="","",VLOOKUP(AI307,'シフト記号表（勤務時間帯）'!$C$6:$U$35,19,FALSE))</f>
        <v/>
      </c>
      <c r="AJ309" s="141" t="str">
        <f>IF(AJ307="","",VLOOKUP(AJ307,'シフト記号表（勤務時間帯）'!$C$6:$U$35,19,FALSE))</f>
        <v/>
      </c>
      <c r="AK309" s="141" t="str">
        <f>IF(AK307="","",VLOOKUP(AK307,'シフト記号表（勤務時間帯）'!$C$6:$U$35,19,FALSE))</f>
        <v/>
      </c>
      <c r="AL309" s="141" t="str">
        <f>IF(AL307="","",VLOOKUP(AL307,'シフト記号表（勤務時間帯）'!$C$6:$U$35,19,FALSE))</f>
        <v/>
      </c>
      <c r="AM309" s="142" t="str">
        <f>IF(AM307="","",VLOOKUP(AM307,'シフト記号表（勤務時間帯）'!$C$6:$U$35,19,FALSE))</f>
        <v/>
      </c>
      <c r="AN309" s="140" t="str">
        <f>IF(AN307="","",VLOOKUP(AN307,'シフト記号表（勤務時間帯）'!$C$6:$U$35,19,FALSE))</f>
        <v/>
      </c>
      <c r="AO309" s="141" t="str">
        <f>IF(AO307="","",VLOOKUP(AO307,'シフト記号表（勤務時間帯）'!$C$6:$U$35,19,FALSE))</f>
        <v/>
      </c>
      <c r="AP309" s="141" t="str">
        <f>IF(AP307="","",VLOOKUP(AP307,'シフト記号表（勤務時間帯）'!$C$6:$U$35,19,FALSE))</f>
        <v/>
      </c>
      <c r="AQ309" s="141" t="str">
        <f>IF(AQ307="","",VLOOKUP(AQ307,'シフト記号表（勤務時間帯）'!$C$6:$U$35,19,FALSE))</f>
        <v/>
      </c>
      <c r="AR309" s="141" t="str">
        <f>IF(AR307="","",VLOOKUP(AR307,'シフト記号表（勤務時間帯）'!$C$6:$U$35,19,FALSE))</f>
        <v/>
      </c>
      <c r="AS309" s="141" t="str">
        <f>IF(AS307="","",VLOOKUP(AS307,'シフト記号表（勤務時間帯）'!$C$6:$U$35,19,FALSE))</f>
        <v/>
      </c>
      <c r="AT309" s="142" t="str">
        <f>IF(AT307="","",VLOOKUP(AT307,'シフト記号表（勤務時間帯）'!$C$6:$U$35,19,FALSE))</f>
        <v/>
      </c>
      <c r="AU309" s="140" t="str">
        <f>IF(AU307="","",VLOOKUP(AU307,'シフト記号表（勤務時間帯）'!$C$6:$U$35,19,FALSE))</f>
        <v/>
      </c>
      <c r="AV309" s="141" t="str">
        <f>IF(AV307="","",VLOOKUP(AV307,'シフト記号表（勤務時間帯）'!$C$6:$U$35,19,FALSE))</f>
        <v/>
      </c>
      <c r="AW309" s="141" t="str">
        <f>IF(AW307="","",VLOOKUP(AW307,'シフト記号表（勤務時間帯）'!$C$6:$U$35,19,FALSE))</f>
        <v/>
      </c>
      <c r="AX309" s="869">
        <f>IF($BB$3="４週",SUM(S309:AT309),IF($BB$3="暦月",SUM(S309:AW309),""))</f>
        <v>0</v>
      </c>
      <c r="AY309" s="870"/>
      <c r="AZ309" s="871">
        <f>IF($BB$3="４週",AX309/4,IF($BB$3="暦月",'地密通所（100名）'!AX309/('地密通所（100名）'!$BB$8/7),""))</f>
        <v>0</v>
      </c>
      <c r="BA309" s="872"/>
      <c r="BB309" s="914"/>
      <c r="BC309" s="833"/>
      <c r="BD309" s="833"/>
      <c r="BE309" s="833"/>
      <c r="BF309" s="834"/>
    </row>
    <row r="310" spans="2:58" ht="20.25" customHeight="1">
      <c r="B310" s="1036">
        <f>B307+1</f>
        <v>97</v>
      </c>
      <c r="C310" s="900"/>
      <c r="D310" s="901"/>
      <c r="E310" s="902"/>
      <c r="F310" s="143"/>
      <c r="G310" s="819"/>
      <c r="H310" s="822"/>
      <c r="I310" s="823"/>
      <c r="J310" s="823"/>
      <c r="K310" s="824"/>
      <c r="L310" s="826"/>
      <c r="M310" s="827"/>
      <c r="N310" s="827"/>
      <c r="O310" s="828"/>
      <c r="P310" s="835" t="s">
        <v>148</v>
      </c>
      <c r="Q310" s="836"/>
      <c r="R310" s="837"/>
      <c r="S310" s="211"/>
      <c r="T310" s="212"/>
      <c r="U310" s="212"/>
      <c r="V310" s="212"/>
      <c r="W310" s="212"/>
      <c r="X310" s="212"/>
      <c r="Y310" s="213"/>
      <c r="Z310" s="211"/>
      <c r="AA310" s="212"/>
      <c r="AB310" s="212"/>
      <c r="AC310" s="212"/>
      <c r="AD310" s="212"/>
      <c r="AE310" s="212"/>
      <c r="AF310" s="213"/>
      <c r="AG310" s="211"/>
      <c r="AH310" s="212"/>
      <c r="AI310" s="212"/>
      <c r="AJ310" s="212"/>
      <c r="AK310" s="212"/>
      <c r="AL310" s="212"/>
      <c r="AM310" s="213"/>
      <c r="AN310" s="211"/>
      <c r="AO310" s="212"/>
      <c r="AP310" s="212"/>
      <c r="AQ310" s="212"/>
      <c r="AR310" s="212"/>
      <c r="AS310" s="212"/>
      <c r="AT310" s="213"/>
      <c r="AU310" s="211"/>
      <c r="AV310" s="212"/>
      <c r="AW310" s="212"/>
      <c r="AX310" s="1039"/>
      <c r="AY310" s="1040"/>
      <c r="AZ310" s="1041"/>
      <c r="BA310" s="1042"/>
      <c r="BB310" s="854"/>
      <c r="BC310" s="827"/>
      <c r="BD310" s="827"/>
      <c r="BE310" s="827"/>
      <c r="BF310" s="828"/>
    </row>
    <row r="311" spans="2:58" ht="20.25" customHeight="1">
      <c r="B311" s="1036"/>
      <c r="C311" s="903"/>
      <c r="D311" s="904"/>
      <c r="E311" s="905"/>
      <c r="F311" s="135"/>
      <c r="G311" s="820"/>
      <c r="H311" s="825"/>
      <c r="I311" s="823"/>
      <c r="J311" s="823"/>
      <c r="K311" s="824"/>
      <c r="L311" s="829"/>
      <c r="M311" s="830"/>
      <c r="N311" s="830"/>
      <c r="O311" s="831"/>
      <c r="P311" s="859" t="s">
        <v>151</v>
      </c>
      <c r="Q311" s="860"/>
      <c r="R311" s="861"/>
      <c r="S311" s="136" t="str">
        <f>IF(S310="","",VLOOKUP(S310,'シフト記号表（勤務時間帯）'!$C$6:$K$35,9,FALSE))</f>
        <v/>
      </c>
      <c r="T311" s="137" t="str">
        <f>IF(T310="","",VLOOKUP(T310,'シフト記号表（勤務時間帯）'!$C$6:$K$35,9,FALSE))</f>
        <v/>
      </c>
      <c r="U311" s="137" t="str">
        <f>IF(U310="","",VLOOKUP(U310,'シフト記号表（勤務時間帯）'!$C$6:$K$35,9,FALSE))</f>
        <v/>
      </c>
      <c r="V311" s="137" t="str">
        <f>IF(V310="","",VLOOKUP(V310,'シフト記号表（勤務時間帯）'!$C$6:$K$35,9,FALSE))</f>
        <v/>
      </c>
      <c r="W311" s="137" t="str">
        <f>IF(W310="","",VLOOKUP(W310,'シフト記号表（勤務時間帯）'!$C$6:$K$35,9,FALSE))</f>
        <v/>
      </c>
      <c r="X311" s="137" t="str">
        <f>IF(X310="","",VLOOKUP(X310,'シフト記号表（勤務時間帯）'!$C$6:$K$35,9,FALSE))</f>
        <v/>
      </c>
      <c r="Y311" s="138" t="str">
        <f>IF(Y310="","",VLOOKUP(Y310,'シフト記号表（勤務時間帯）'!$C$6:$K$35,9,FALSE))</f>
        <v/>
      </c>
      <c r="Z311" s="136" t="str">
        <f>IF(Z310="","",VLOOKUP(Z310,'シフト記号表（勤務時間帯）'!$C$6:$K$35,9,FALSE))</f>
        <v/>
      </c>
      <c r="AA311" s="137" t="str">
        <f>IF(AA310="","",VLOOKUP(AA310,'シフト記号表（勤務時間帯）'!$C$6:$K$35,9,FALSE))</f>
        <v/>
      </c>
      <c r="AB311" s="137" t="str">
        <f>IF(AB310="","",VLOOKUP(AB310,'シフト記号表（勤務時間帯）'!$C$6:$K$35,9,FALSE))</f>
        <v/>
      </c>
      <c r="AC311" s="137" t="str">
        <f>IF(AC310="","",VLOOKUP(AC310,'シフト記号表（勤務時間帯）'!$C$6:$K$35,9,FALSE))</f>
        <v/>
      </c>
      <c r="AD311" s="137" t="str">
        <f>IF(AD310="","",VLOOKUP(AD310,'シフト記号表（勤務時間帯）'!$C$6:$K$35,9,FALSE))</f>
        <v/>
      </c>
      <c r="AE311" s="137" t="str">
        <f>IF(AE310="","",VLOOKUP(AE310,'シフト記号表（勤務時間帯）'!$C$6:$K$35,9,FALSE))</f>
        <v/>
      </c>
      <c r="AF311" s="138" t="str">
        <f>IF(AF310="","",VLOOKUP(AF310,'シフト記号表（勤務時間帯）'!$C$6:$K$35,9,FALSE))</f>
        <v/>
      </c>
      <c r="AG311" s="136" t="str">
        <f>IF(AG310="","",VLOOKUP(AG310,'シフト記号表（勤務時間帯）'!$C$6:$K$35,9,FALSE))</f>
        <v/>
      </c>
      <c r="AH311" s="137" t="str">
        <f>IF(AH310="","",VLOOKUP(AH310,'シフト記号表（勤務時間帯）'!$C$6:$K$35,9,FALSE))</f>
        <v/>
      </c>
      <c r="AI311" s="137" t="str">
        <f>IF(AI310="","",VLOOKUP(AI310,'シフト記号表（勤務時間帯）'!$C$6:$K$35,9,FALSE))</f>
        <v/>
      </c>
      <c r="AJ311" s="137" t="str">
        <f>IF(AJ310="","",VLOOKUP(AJ310,'シフト記号表（勤務時間帯）'!$C$6:$K$35,9,FALSE))</f>
        <v/>
      </c>
      <c r="AK311" s="137" t="str">
        <f>IF(AK310="","",VLOOKUP(AK310,'シフト記号表（勤務時間帯）'!$C$6:$K$35,9,FALSE))</f>
        <v/>
      </c>
      <c r="AL311" s="137" t="str">
        <f>IF(AL310="","",VLOOKUP(AL310,'シフト記号表（勤務時間帯）'!$C$6:$K$35,9,FALSE))</f>
        <v/>
      </c>
      <c r="AM311" s="138" t="str">
        <f>IF(AM310="","",VLOOKUP(AM310,'シフト記号表（勤務時間帯）'!$C$6:$K$35,9,FALSE))</f>
        <v/>
      </c>
      <c r="AN311" s="136" t="str">
        <f>IF(AN310="","",VLOOKUP(AN310,'シフト記号表（勤務時間帯）'!$C$6:$K$35,9,FALSE))</f>
        <v/>
      </c>
      <c r="AO311" s="137" t="str">
        <f>IF(AO310="","",VLOOKUP(AO310,'シフト記号表（勤務時間帯）'!$C$6:$K$35,9,FALSE))</f>
        <v/>
      </c>
      <c r="AP311" s="137" t="str">
        <f>IF(AP310="","",VLOOKUP(AP310,'シフト記号表（勤務時間帯）'!$C$6:$K$35,9,FALSE))</f>
        <v/>
      </c>
      <c r="AQ311" s="137" t="str">
        <f>IF(AQ310="","",VLOOKUP(AQ310,'シフト記号表（勤務時間帯）'!$C$6:$K$35,9,FALSE))</f>
        <v/>
      </c>
      <c r="AR311" s="137" t="str">
        <f>IF(AR310="","",VLOOKUP(AR310,'シフト記号表（勤務時間帯）'!$C$6:$K$35,9,FALSE))</f>
        <v/>
      </c>
      <c r="AS311" s="137" t="str">
        <f>IF(AS310="","",VLOOKUP(AS310,'シフト記号表（勤務時間帯）'!$C$6:$K$35,9,FALSE))</f>
        <v/>
      </c>
      <c r="AT311" s="138" t="str">
        <f>IF(AT310="","",VLOOKUP(AT310,'シフト記号表（勤務時間帯）'!$C$6:$K$35,9,FALSE))</f>
        <v/>
      </c>
      <c r="AU311" s="136" t="str">
        <f>IF(AU310="","",VLOOKUP(AU310,'シフト記号表（勤務時間帯）'!$C$6:$K$35,9,FALSE))</f>
        <v/>
      </c>
      <c r="AV311" s="137" t="str">
        <f>IF(AV310="","",VLOOKUP(AV310,'シフト記号表（勤務時間帯）'!$C$6:$K$35,9,FALSE))</f>
        <v/>
      </c>
      <c r="AW311" s="137" t="str">
        <f>IF(AW310="","",VLOOKUP(AW310,'シフト記号表（勤務時間帯）'!$C$6:$K$35,9,FALSE))</f>
        <v/>
      </c>
      <c r="AX311" s="862">
        <f>IF($BB$3="４週",SUM(S311:AT311),IF($BB$3="暦月",SUM(S311:AW311),""))</f>
        <v>0</v>
      </c>
      <c r="AY311" s="863"/>
      <c r="AZ311" s="864">
        <f>IF($BB$3="４週",AX311/4,IF($BB$3="暦月",'地密通所（100名）'!AX311/('地密通所（100名）'!$BB$8/7),""))</f>
        <v>0</v>
      </c>
      <c r="BA311" s="865"/>
      <c r="BB311" s="855"/>
      <c r="BC311" s="830"/>
      <c r="BD311" s="830"/>
      <c r="BE311" s="830"/>
      <c r="BF311" s="831"/>
    </row>
    <row r="312" spans="2:58" ht="20.25" customHeight="1">
      <c r="B312" s="1036"/>
      <c r="C312" s="906"/>
      <c r="D312" s="907"/>
      <c r="E312" s="908"/>
      <c r="F312" s="214">
        <f>C310</f>
        <v>0</v>
      </c>
      <c r="G312" s="821"/>
      <c r="H312" s="825"/>
      <c r="I312" s="823"/>
      <c r="J312" s="823"/>
      <c r="K312" s="824"/>
      <c r="L312" s="832"/>
      <c r="M312" s="833"/>
      <c r="N312" s="833"/>
      <c r="O312" s="834"/>
      <c r="P312" s="895" t="s">
        <v>152</v>
      </c>
      <c r="Q312" s="896"/>
      <c r="R312" s="897"/>
      <c r="S312" s="140" t="str">
        <f>IF(S310="","",VLOOKUP(S310,'シフト記号表（勤務時間帯）'!$C$6:$U$35,19,FALSE))</f>
        <v/>
      </c>
      <c r="T312" s="141" t="str">
        <f>IF(T310="","",VLOOKUP(T310,'シフト記号表（勤務時間帯）'!$C$6:$U$35,19,FALSE))</f>
        <v/>
      </c>
      <c r="U312" s="141" t="str">
        <f>IF(U310="","",VLOOKUP(U310,'シフト記号表（勤務時間帯）'!$C$6:$U$35,19,FALSE))</f>
        <v/>
      </c>
      <c r="V312" s="141" t="str">
        <f>IF(V310="","",VLOOKUP(V310,'シフト記号表（勤務時間帯）'!$C$6:$U$35,19,FALSE))</f>
        <v/>
      </c>
      <c r="W312" s="141" t="str">
        <f>IF(W310="","",VLOOKUP(W310,'シフト記号表（勤務時間帯）'!$C$6:$U$35,19,FALSE))</f>
        <v/>
      </c>
      <c r="X312" s="141" t="str">
        <f>IF(X310="","",VLOOKUP(X310,'シフト記号表（勤務時間帯）'!$C$6:$U$35,19,FALSE))</f>
        <v/>
      </c>
      <c r="Y312" s="142" t="str">
        <f>IF(Y310="","",VLOOKUP(Y310,'シフト記号表（勤務時間帯）'!$C$6:$U$35,19,FALSE))</f>
        <v/>
      </c>
      <c r="Z312" s="140" t="str">
        <f>IF(Z310="","",VLOOKUP(Z310,'シフト記号表（勤務時間帯）'!$C$6:$U$35,19,FALSE))</f>
        <v/>
      </c>
      <c r="AA312" s="141" t="str">
        <f>IF(AA310="","",VLOOKUP(AA310,'シフト記号表（勤務時間帯）'!$C$6:$U$35,19,FALSE))</f>
        <v/>
      </c>
      <c r="AB312" s="141" t="str">
        <f>IF(AB310="","",VLOOKUP(AB310,'シフト記号表（勤務時間帯）'!$C$6:$U$35,19,FALSE))</f>
        <v/>
      </c>
      <c r="AC312" s="141" t="str">
        <f>IF(AC310="","",VLOOKUP(AC310,'シフト記号表（勤務時間帯）'!$C$6:$U$35,19,FALSE))</f>
        <v/>
      </c>
      <c r="AD312" s="141" t="str">
        <f>IF(AD310="","",VLOOKUP(AD310,'シフト記号表（勤務時間帯）'!$C$6:$U$35,19,FALSE))</f>
        <v/>
      </c>
      <c r="AE312" s="141" t="str">
        <f>IF(AE310="","",VLOOKUP(AE310,'シフト記号表（勤務時間帯）'!$C$6:$U$35,19,FALSE))</f>
        <v/>
      </c>
      <c r="AF312" s="142" t="str">
        <f>IF(AF310="","",VLOOKUP(AF310,'シフト記号表（勤務時間帯）'!$C$6:$U$35,19,FALSE))</f>
        <v/>
      </c>
      <c r="AG312" s="140" t="str">
        <f>IF(AG310="","",VLOOKUP(AG310,'シフト記号表（勤務時間帯）'!$C$6:$U$35,19,FALSE))</f>
        <v/>
      </c>
      <c r="AH312" s="141" t="str">
        <f>IF(AH310="","",VLOOKUP(AH310,'シフト記号表（勤務時間帯）'!$C$6:$U$35,19,FALSE))</f>
        <v/>
      </c>
      <c r="AI312" s="141" t="str">
        <f>IF(AI310="","",VLOOKUP(AI310,'シフト記号表（勤務時間帯）'!$C$6:$U$35,19,FALSE))</f>
        <v/>
      </c>
      <c r="AJ312" s="141" t="str">
        <f>IF(AJ310="","",VLOOKUP(AJ310,'シフト記号表（勤務時間帯）'!$C$6:$U$35,19,FALSE))</f>
        <v/>
      </c>
      <c r="AK312" s="141" t="str">
        <f>IF(AK310="","",VLOOKUP(AK310,'シフト記号表（勤務時間帯）'!$C$6:$U$35,19,FALSE))</f>
        <v/>
      </c>
      <c r="AL312" s="141" t="str">
        <f>IF(AL310="","",VLOOKUP(AL310,'シフト記号表（勤務時間帯）'!$C$6:$U$35,19,FALSE))</f>
        <v/>
      </c>
      <c r="AM312" s="142" t="str">
        <f>IF(AM310="","",VLOOKUP(AM310,'シフト記号表（勤務時間帯）'!$C$6:$U$35,19,FALSE))</f>
        <v/>
      </c>
      <c r="AN312" s="140" t="str">
        <f>IF(AN310="","",VLOOKUP(AN310,'シフト記号表（勤務時間帯）'!$C$6:$U$35,19,FALSE))</f>
        <v/>
      </c>
      <c r="AO312" s="141" t="str">
        <f>IF(AO310="","",VLOOKUP(AO310,'シフト記号表（勤務時間帯）'!$C$6:$U$35,19,FALSE))</f>
        <v/>
      </c>
      <c r="AP312" s="141" t="str">
        <f>IF(AP310="","",VLOOKUP(AP310,'シフト記号表（勤務時間帯）'!$C$6:$U$35,19,FALSE))</f>
        <v/>
      </c>
      <c r="AQ312" s="141" t="str">
        <f>IF(AQ310="","",VLOOKUP(AQ310,'シフト記号表（勤務時間帯）'!$C$6:$U$35,19,FALSE))</f>
        <v/>
      </c>
      <c r="AR312" s="141" t="str">
        <f>IF(AR310="","",VLOOKUP(AR310,'シフト記号表（勤務時間帯）'!$C$6:$U$35,19,FALSE))</f>
        <v/>
      </c>
      <c r="AS312" s="141" t="str">
        <f>IF(AS310="","",VLOOKUP(AS310,'シフト記号表（勤務時間帯）'!$C$6:$U$35,19,FALSE))</f>
        <v/>
      </c>
      <c r="AT312" s="142" t="str">
        <f>IF(AT310="","",VLOOKUP(AT310,'シフト記号表（勤務時間帯）'!$C$6:$U$35,19,FALSE))</f>
        <v/>
      </c>
      <c r="AU312" s="140" t="str">
        <f>IF(AU310="","",VLOOKUP(AU310,'シフト記号表（勤務時間帯）'!$C$6:$U$35,19,FALSE))</f>
        <v/>
      </c>
      <c r="AV312" s="141" t="str">
        <f>IF(AV310="","",VLOOKUP(AV310,'シフト記号表（勤務時間帯）'!$C$6:$U$35,19,FALSE))</f>
        <v/>
      </c>
      <c r="AW312" s="141" t="str">
        <f>IF(AW310="","",VLOOKUP(AW310,'シフト記号表（勤務時間帯）'!$C$6:$U$35,19,FALSE))</f>
        <v/>
      </c>
      <c r="AX312" s="869">
        <f>IF($BB$3="４週",SUM(S312:AT312),IF($BB$3="暦月",SUM(S312:AW312),""))</f>
        <v>0</v>
      </c>
      <c r="AY312" s="870"/>
      <c r="AZ312" s="871">
        <f>IF($BB$3="４週",AX312/4,IF($BB$3="暦月",'地密通所（100名）'!AX312/('地密通所（100名）'!$BB$8/7),""))</f>
        <v>0</v>
      </c>
      <c r="BA312" s="872"/>
      <c r="BB312" s="914"/>
      <c r="BC312" s="833"/>
      <c r="BD312" s="833"/>
      <c r="BE312" s="833"/>
      <c r="BF312" s="834"/>
    </row>
    <row r="313" spans="2:58" ht="20.25" customHeight="1">
      <c r="B313" s="1036">
        <f>B310+1</f>
        <v>98</v>
      </c>
      <c r="C313" s="900"/>
      <c r="D313" s="901"/>
      <c r="E313" s="902"/>
      <c r="F313" s="143"/>
      <c r="G313" s="819"/>
      <c r="H313" s="822"/>
      <c r="I313" s="823"/>
      <c r="J313" s="823"/>
      <c r="K313" s="824"/>
      <c r="L313" s="826"/>
      <c r="M313" s="827"/>
      <c r="N313" s="827"/>
      <c r="O313" s="828"/>
      <c r="P313" s="835" t="s">
        <v>148</v>
      </c>
      <c r="Q313" s="836"/>
      <c r="R313" s="837"/>
      <c r="S313" s="211"/>
      <c r="T313" s="212"/>
      <c r="U313" s="212"/>
      <c r="V313" s="212"/>
      <c r="W313" s="212"/>
      <c r="X313" s="212"/>
      <c r="Y313" s="213"/>
      <c r="Z313" s="211"/>
      <c r="AA313" s="212"/>
      <c r="AB313" s="212"/>
      <c r="AC313" s="212"/>
      <c r="AD313" s="212"/>
      <c r="AE313" s="212"/>
      <c r="AF313" s="213"/>
      <c r="AG313" s="211"/>
      <c r="AH313" s="212"/>
      <c r="AI313" s="212"/>
      <c r="AJ313" s="212"/>
      <c r="AK313" s="212"/>
      <c r="AL313" s="212"/>
      <c r="AM313" s="213"/>
      <c r="AN313" s="211"/>
      <c r="AO313" s="212"/>
      <c r="AP313" s="212"/>
      <c r="AQ313" s="212"/>
      <c r="AR313" s="212"/>
      <c r="AS313" s="212"/>
      <c r="AT313" s="213"/>
      <c r="AU313" s="211"/>
      <c r="AV313" s="212"/>
      <c r="AW313" s="212"/>
      <c r="AX313" s="1039"/>
      <c r="AY313" s="1040"/>
      <c r="AZ313" s="1041"/>
      <c r="BA313" s="1042"/>
      <c r="BB313" s="854"/>
      <c r="BC313" s="827"/>
      <c r="BD313" s="827"/>
      <c r="BE313" s="827"/>
      <c r="BF313" s="828"/>
    </row>
    <row r="314" spans="2:58" ht="20.25" customHeight="1">
      <c r="B314" s="1036"/>
      <c r="C314" s="903"/>
      <c r="D314" s="904"/>
      <c r="E314" s="905"/>
      <c r="F314" s="135"/>
      <c r="G314" s="820"/>
      <c r="H314" s="825"/>
      <c r="I314" s="823"/>
      <c r="J314" s="823"/>
      <c r="K314" s="824"/>
      <c r="L314" s="829"/>
      <c r="M314" s="830"/>
      <c r="N314" s="830"/>
      <c r="O314" s="831"/>
      <c r="P314" s="859" t="s">
        <v>151</v>
      </c>
      <c r="Q314" s="860"/>
      <c r="R314" s="861"/>
      <c r="S314" s="136" t="str">
        <f>IF(S313="","",VLOOKUP(S313,'シフト記号表（勤務時間帯）'!$C$6:$K$35,9,FALSE))</f>
        <v/>
      </c>
      <c r="T314" s="137" t="str">
        <f>IF(T313="","",VLOOKUP(T313,'シフト記号表（勤務時間帯）'!$C$6:$K$35,9,FALSE))</f>
        <v/>
      </c>
      <c r="U314" s="137" t="str">
        <f>IF(U313="","",VLOOKUP(U313,'シフト記号表（勤務時間帯）'!$C$6:$K$35,9,FALSE))</f>
        <v/>
      </c>
      <c r="V314" s="137" t="str">
        <f>IF(V313="","",VLOOKUP(V313,'シフト記号表（勤務時間帯）'!$C$6:$K$35,9,FALSE))</f>
        <v/>
      </c>
      <c r="W314" s="137" t="str">
        <f>IF(W313="","",VLOOKUP(W313,'シフト記号表（勤務時間帯）'!$C$6:$K$35,9,FALSE))</f>
        <v/>
      </c>
      <c r="X314" s="137" t="str">
        <f>IF(X313="","",VLOOKUP(X313,'シフト記号表（勤務時間帯）'!$C$6:$K$35,9,FALSE))</f>
        <v/>
      </c>
      <c r="Y314" s="138" t="str">
        <f>IF(Y313="","",VLOOKUP(Y313,'シフト記号表（勤務時間帯）'!$C$6:$K$35,9,FALSE))</f>
        <v/>
      </c>
      <c r="Z314" s="136" t="str">
        <f>IF(Z313="","",VLOOKUP(Z313,'シフト記号表（勤務時間帯）'!$C$6:$K$35,9,FALSE))</f>
        <v/>
      </c>
      <c r="AA314" s="137" t="str">
        <f>IF(AA313="","",VLOOKUP(AA313,'シフト記号表（勤務時間帯）'!$C$6:$K$35,9,FALSE))</f>
        <v/>
      </c>
      <c r="AB314" s="137" t="str">
        <f>IF(AB313="","",VLOOKUP(AB313,'シフト記号表（勤務時間帯）'!$C$6:$K$35,9,FALSE))</f>
        <v/>
      </c>
      <c r="AC314" s="137" t="str">
        <f>IF(AC313="","",VLOOKUP(AC313,'シフト記号表（勤務時間帯）'!$C$6:$K$35,9,FALSE))</f>
        <v/>
      </c>
      <c r="AD314" s="137" t="str">
        <f>IF(AD313="","",VLOOKUP(AD313,'シフト記号表（勤務時間帯）'!$C$6:$K$35,9,FALSE))</f>
        <v/>
      </c>
      <c r="AE314" s="137" t="str">
        <f>IF(AE313="","",VLOOKUP(AE313,'シフト記号表（勤務時間帯）'!$C$6:$K$35,9,FALSE))</f>
        <v/>
      </c>
      <c r="AF314" s="138" t="str">
        <f>IF(AF313="","",VLOOKUP(AF313,'シフト記号表（勤務時間帯）'!$C$6:$K$35,9,FALSE))</f>
        <v/>
      </c>
      <c r="AG314" s="136" t="str">
        <f>IF(AG313="","",VLOOKUP(AG313,'シフト記号表（勤務時間帯）'!$C$6:$K$35,9,FALSE))</f>
        <v/>
      </c>
      <c r="AH314" s="137" t="str">
        <f>IF(AH313="","",VLOOKUP(AH313,'シフト記号表（勤務時間帯）'!$C$6:$K$35,9,FALSE))</f>
        <v/>
      </c>
      <c r="AI314" s="137" t="str">
        <f>IF(AI313="","",VLOOKUP(AI313,'シフト記号表（勤務時間帯）'!$C$6:$K$35,9,FALSE))</f>
        <v/>
      </c>
      <c r="AJ314" s="137" t="str">
        <f>IF(AJ313="","",VLOOKUP(AJ313,'シフト記号表（勤務時間帯）'!$C$6:$K$35,9,FALSE))</f>
        <v/>
      </c>
      <c r="AK314" s="137" t="str">
        <f>IF(AK313="","",VLOOKUP(AK313,'シフト記号表（勤務時間帯）'!$C$6:$K$35,9,FALSE))</f>
        <v/>
      </c>
      <c r="AL314" s="137" t="str">
        <f>IF(AL313="","",VLOOKUP(AL313,'シフト記号表（勤務時間帯）'!$C$6:$K$35,9,FALSE))</f>
        <v/>
      </c>
      <c r="AM314" s="138" t="str">
        <f>IF(AM313="","",VLOOKUP(AM313,'シフト記号表（勤務時間帯）'!$C$6:$K$35,9,FALSE))</f>
        <v/>
      </c>
      <c r="AN314" s="136" t="str">
        <f>IF(AN313="","",VLOOKUP(AN313,'シフト記号表（勤務時間帯）'!$C$6:$K$35,9,FALSE))</f>
        <v/>
      </c>
      <c r="AO314" s="137" t="str">
        <f>IF(AO313="","",VLOOKUP(AO313,'シフト記号表（勤務時間帯）'!$C$6:$K$35,9,FALSE))</f>
        <v/>
      </c>
      <c r="AP314" s="137" t="str">
        <f>IF(AP313="","",VLOOKUP(AP313,'シフト記号表（勤務時間帯）'!$C$6:$K$35,9,FALSE))</f>
        <v/>
      </c>
      <c r="AQ314" s="137" t="str">
        <f>IF(AQ313="","",VLOOKUP(AQ313,'シフト記号表（勤務時間帯）'!$C$6:$K$35,9,FALSE))</f>
        <v/>
      </c>
      <c r="AR314" s="137" t="str">
        <f>IF(AR313="","",VLOOKUP(AR313,'シフト記号表（勤務時間帯）'!$C$6:$K$35,9,FALSE))</f>
        <v/>
      </c>
      <c r="AS314" s="137" t="str">
        <f>IF(AS313="","",VLOOKUP(AS313,'シフト記号表（勤務時間帯）'!$C$6:$K$35,9,FALSE))</f>
        <v/>
      </c>
      <c r="AT314" s="138" t="str">
        <f>IF(AT313="","",VLOOKUP(AT313,'シフト記号表（勤務時間帯）'!$C$6:$K$35,9,FALSE))</f>
        <v/>
      </c>
      <c r="AU314" s="136" t="str">
        <f>IF(AU313="","",VLOOKUP(AU313,'シフト記号表（勤務時間帯）'!$C$6:$K$35,9,FALSE))</f>
        <v/>
      </c>
      <c r="AV314" s="137" t="str">
        <f>IF(AV313="","",VLOOKUP(AV313,'シフト記号表（勤務時間帯）'!$C$6:$K$35,9,FALSE))</f>
        <v/>
      </c>
      <c r="AW314" s="137" t="str">
        <f>IF(AW313="","",VLOOKUP(AW313,'シフト記号表（勤務時間帯）'!$C$6:$K$35,9,FALSE))</f>
        <v/>
      </c>
      <c r="AX314" s="862">
        <f>IF($BB$3="４週",SUM(S314:AT314),IF($BB$3="暦月",SUM(S314:AW314),""))</f>
        <v>0</v>
      </c>
      <c r="AY314" s="863"/>
      <c r="AZ314" s="864">
        <f>IF($BB$3="４週",AX314/4,IF($BB$3="暦月",'地密通所（100名）'!AX314/('地密通所（100名）'!$BB$8/7),""))</f>
        <v>0</v>
      </c>
      <c r="BA314" s="865"/>
      <c r="BB314" s="855"/>
      <c r="BC314" s="830"/>
      <c r="BD314" s="830"/>
      <c r="BE314" s="830"/>
      <c r="BF314" s="831"/>
    </row>
    <row r="315" spans="2:58" ht="20.25" customHeight="1">
      <c r="B315" s="1036"/>
      <c r="C315" s="906"/>
      <c r="D315" s="907"/>
      <c r="E315" s="908"/>
      <c r="F315" s="214">
        <f>C313</f>
        <v>0</v>
      </c>
      <c r="G315" s="821"/>
      <c r="H315" s="825"/>
      <c r="I315" s="823"/>
      <c r="J315" s="823"/>
      <c r="K315" s="824"/>
      <c r="L315" s="832"/>
      <c r="M315" s="833"/>
      <c r="N315" s="833"/>
      <c r="O315" s="834"/>
      <c r="P315" s="895" t="s">
        <v>152</v>
      </c>
      <c r="Q315" s="896"/>
      <c r="R315" s="897"/>
      <c r="S315" s="140" t="str">
        <f>IF(S313="","",VLOOKUP(S313,'シフト記号表（勤務時間帯）'!$C$6:$U$35,19,FALSE))</f>
        <v/>
      </c>
      <c r="T315" s="141" t="str">
        <f>IF(T313="","",VLOOKUP(T313,'シフト記号表（勤務時間帯）'!$C$6:$U$35,19,FALSE))</f>
        <v/>
      </c>
      <c r="U315" s="141" t="str">
        <f>IF(U313="","",VLOOKUP(U313,'シフト記号表（勤務時間帯）'!$C$6:$U$35,19,FALSE))</f>
        <v/>
      </c>
      <c r="V315" s="141" t="str">
        <f>IF(V313="","",VLOOKUP(V313,'シフト記号表（勤務時間帯）'!$C$6:$U$35,19,FALSE))</f>
        <v/>
      </c>
      <c r="W315" s="141" t="str">
        <f>IF(W313="","",VLOOKUP(W313,'シフト記号表（勤務時間帯）'!$C$6:$U$35,19,FALSE))</f>
        <v/>
      </c>
      <c r="X315" s="141" t="str">
        <f>IF(X313="","",VLOOKUP(X313,'シフト記号表（勤務時間帯）'!$C$6:$U$35,19,FALSE))</f>
        <v/>
      </c>
      <c r="Y315" s="142" t="str">
        <f>IF(Y313="","",VLOOKUP(Y313,'シフト記号表（勤務時間帯）'!$C$6:$U$35,19,FALSE))</f>
        <v/>
      </c>
      <c r="Z315" s="140" t="str">
        <f>IF(Z313="","",VLOOKUP(Z313,'シフト記号表（勤務時間帯）'!$C$6:$U$35,19,FALSE))</f>
        <v/>
      </c>
      <c r="AA315" s="141" t="str">
        <f>IF(AA313="","",VLOOKUP(AA313,'シフト記号表（勤務時間帯）'!$C$6:$U$35,19,FALSE))</f>
        <v/>
      </c>
      <c r="AB315" s="141" t="str">
        <f>IF(AB313="","",VLOOKUP(AB313,'シフト記号表（勤務時間帯）'!$C$6:$U$35,19,FALSE))</f>
        <v/>
      </c>
      <c r="AC315" s="141" t="str">
        <f>IF(AC313="","",VLOOKUP(AC313,'シフト記号表（勤務時間帯）'!$C$6:$U$35,19,FALSE))</f>
        <v/>
      </c>
      <c r="AD315" s="141" t="str">
        <f>IF(AD313="","",VLOOKUP(AD313,'シフト記号表（勤務時間帯）'!$C$6:$U$35,19,FALSE))</f>
        <v/>
      </c>
      <c r="AE315" s="141" t="str">
        <f>IF(AE313="","",VLOOKUP(AE313,'シフト記号表（勤務時間帯）'!$C$6:$U$35,19,FALSE))</f>
        <v/>
      </c>
      <c r="AF315" s="142" t="str">
        <f>IF(AF313="","",VLOOKUP(AF313,'シフト記号表（勤務時間帯）'!$C$6:$U$35,19,FALSE))</f>
        <v/>
      </c>
      <c r="AG315" s="140" t="str">
        <f>IF(AG313="","",VLOOKUP(AG313,'シフト記号表（勤務時間帯）'!$C$6:$U$35,19,FALSE))</f>
        <v/>
      </c>
      <c r="AH315" s="141" t="str">
        <f>IF(AH313="","",VLOOKUP(AH313,'シフト記号表（勤務時間帯）'!$C$6:$U$35,19,FALSE))</f>
        <v/>
      </c>
      <c r="AI315" s="141" t="str">
        <f>IF(AI313="","",VLOOKUP(AI313,'シフト記号表（勤務時間帯）'!$C$6:$U$35,19,FALSE))</f>
        <v/>
      </c>
      <c r="AJ315" s="141" t="str">
        <f>IF(AJ313="","",VLOOKUP(AJ313,'シフト記号表（勤務時間帯）'!$C$6:$U$35,19,FALSE))</f>
        <v/>
      </c>
      <c r="AK315" s="141" t="str">
        <f>IF(AK313="","",VLOOKUP(AK313,'シフト記号表（勤務時間帯）'!$C$6:$U$35,19,FALSE))</f>
        <v/>
      </c>
      <c r="AL315" s="141" t="str">
        <f>IF(AL313="","",VLOOKUP(AL313,'シフト記号表（勤務時間帯）'!$C$6:$U$35,19,FALSE))</f>
        <v/>
      </c>
      <c r="AM315" s="142" t="str">
        <f>IF(AM313="","",VLOOKUP(AM313,'シフト記号表（勤務時間帯）'!$C$6:$U$35,19,FALSE))</f>
        <v/>
      </c>
      <c r="AN315" s="140" t="str">
        <f>IF(AN313="","",VLOOKUP(AN313,'シフト記号表（勤務時間帯）'!$C$6:$U$35,19,FALSE))</f>
        <v/>
      </c>
      <c r="AO315" s="141" t="str">
        <f>IF(AO313="","",VLOOKUP(AO313,'シフト記号表（勤務時間帯）'!$C$6:$U$35,19,FALSE))</f>
        <v/>
      </c>
      <c r="AP315" s="141" t="str">
        <f>IF(AP313="","",VLOOKUP(AP313,'シフト記号表（勤務時間帯）'!$C$6:$U$35,19,FALSE))</f>
        <v/>
      </c>
      <c r="AQ315" s="141" t="str">
        <f>IF(AQ313="","",VLOOKUP(AQ313,'シフト記号表（勤務時間帯）'!$C$6:$U$35,19,FALSE))</f>
        <v/>
      </c>
      <c r="AR315" s="141" t="str">
        <f>IF(AR313="","",VLOOKUP(AR313,'シフト記号表（勤務時間帯）'!$C$6:$U$35,19,FALSE))</f>
        <v/>
      </c>
      <c r="AS315" s="141" t="str">
        <f>IF(AS313="","",VLOOKUP(AS313,'シフト記号表（勤務時間帯）'!$C$6:$U$35,19,FALSE))</f>
        <v/>
      </c>
      <c r="AT315" s="142" t="str">
        <f>IF(AT313="","",VLOOKUP(AT313,'シフト記号表（勤務時間帯）'!$C$6:$U$35,19,FALSE))</f>
        <v/>
      </c>
      <c r="AU315" s="140" t="str">
        <f>IF(AU313="","",VLOOKUP(AU313,'シフト記号表（勤務時間帯）'!$C$6:$U$35,19,FALSE))</f>
        <v/>
      </c>
      <c r="AV315" s="141" t="str">
        <f>IF(AV313="","",VLOOKUP(AV313,'シフト記号表（勤務時間帯）'!$C$6:$U$35,19,FALSE))</f>
        <v/>
      </c>
      <c r="AW315" s="141" t="str">
        <f>IF(AW313="","",VLOOKUP(AW313,'シフト記号表（勤務時間帯）'!$C$6:$U$35,19,FALSE))</f>
        <v/>
      </c>
      <c r="AX315" s="869">
        <f>IF($BB$3="４週",SUM(S315:AT315),IF($BB$3="暦月",SUM(S315:AW315),""))</f>
        <v>0</v>
      </c>
      <c r="AY315" s="870"/>
      <c r="AZ315" s="871">
        <f>IF($BB$3="４週",AX315/4,IF($BB$3="暦月",'地密通所（100名）'!AX315/('地密通所（100名）'!$BB$8/7),""))</f>
        <v>0</v>
      </c>
      <c r="BA315" s="872"/>
      <c r="BB315" s="914"/>
      <c r="BC315" s="833"/>
      <c r="BD315" s="833"/>
      <c r="BE315" s="833"/>
      <c r="BF315" s="834"/>
    </row>
    <row r="316" spans="2:58" ht="20.25" customHeight="1">
      <c r="B316" s="1036">
        <f>B313+1</f>
        <v>99</v>
      </c>
      <c r="C316" s="900"/>
      <c r="D316" s="901"/>
      <c r="E316" s="902"/>
      <c r="F316" s="143"/>
      <c r="G316" s="819"/>
      <c r="H316" s="822"/>
      <c r="I316" s="823"/>
      <c r="J316" s="823"/>
      <c r="K316" s="824"/>
      <c r="L316" s="826"/>
      <c r="M316" s="827"/>
      <c r="N316" s="827"/>
      <c r="O316" s="828"/>
      <c r="P316" s="835" t="s">
        <v>148</v>
      </c>
      <c r="Q316" s="836"/>
      <c r="R316" s="837"/>
      <c r="S316" s="211"/>
      <c r="T316" s="212"/>
      <c r="U316" s="212"/>
      <c r="V316" s="212"/>
      <c r="W316" s="212"/>
      <c r="X316" s="212"/>
      <c r="Y316" s="213"/>
      <c r="Z316" s="211"/>
      <c r="AA316" s="212"/>
      <c r="AB316" s="212"/>
      <c r="AC316" s="212"/>
      <c r="AD316" s="212"/>
      <c r="AE316" s="212"/>
      <c r="AF316" s="213"/>
      <c r="AG316" s="211"/>
      <c r="AH316" s="212"/>
      <c r="AI316" s="212"/>
      <c r="AJ316" s="212"/>
      <c r="AK316" s="212"/>
      <c r="AL316" s="212"/>
      <c r="AM316" s="213"/>
      <c r="AN316" s="211"/>
      <c r="AO316" s="212"/>
      <c r="AP316" s="212"/>
      <c r="AQ316" s="212"/>
      <c r="AR316" s="212"/>
      <c r="AS316" s="212"/>
      <c r="AT316" s="213"/>
      <c r="AU316" s="211"/>
      <c r="AV316" s="212"/>
      <c r="AW316" s="212"/>
      <c r="AX316" s="1039"/>
      <c r="AY316" s="1040"/>
      <c r="AZ316" s="1041"/>
      <c r="BA316" s="1042"/>
      <c r="BB316" s="854"/>
      <c r="BC316" s="827"/>
      <c r="BD316" s="827"/>
      <c r="BE316" s="827"/>
      <c r="BF316" s="828"/>
    </row>
    <row r="317" spans="2:58" ht="20.25" customHeight="1">
      <c r="B317" s="1036"/>
      <c r="C317" s="903"/>
      <c r="D317" s="904"/>
      <c r="E317" s="905"/>
      <c r="F317" s="135"/>
      <c r="G317" s="820"/>
      <c r="H317" s="825"/>
      <c r="I317" s="823"/>
      <c r="J317" s="823"/>
      <c r="K317" s="824"/>
      <c r="L317" s="829"/>
      <c r="M317" s="830"/>
      <c r="N317" s="830"/>
      <c r="O317" s="831"/>
      <c r="P317" s="859" t="s">
        <v>151</v>
      </c>
      <c r="Q317" s="860"/>
      <c r="R317" s="861"/>
      <c r="S317" s="136" t="str">
        <f>IF(S316="","",VLOOKUP(S316,'シフト記号表（勤務時間帯）'!$C$6:$K$35,9,FALSE))</f>
        <v/>
      </c>
      <c r="T317" s="137" t="str">
        <f>IF(T316="","",VLOOKUP(T316,'シフト記号表（勤務時間帯）'!$C$6:$K$35,9,FALSE))</f>
        <v/>
      </c>
      <c r="U317" s="137" t="str">
        <f>IF(U316="","",VLOOKUP(U316,'シフト記号表（勤務時間帯）'!$C$6:$K$35,9,FALSE))</f>
        <v/>
      </c>
      <c r="V317" s="137" t="str">
        <f>IF(V316="","",VLOOKUP(V316,'シフト記号表（勤務時間帯）'!$C$6:$K$35,9,FALSE))</f>
        <v/>
      </c>
      <c r="W317" s="137" t="str">
        <f>IF(W316="","",VLOOKUP(W316,'シフト記号表（勤務時間帯）'!$C$6:$K$35,9,FALSE))</f>
        <v/>
      </c>
      <c r="X317" s="137" t="str">
        <f>IF(X316="","",VLOOKUP(X316,'シフト記号表（勤務時間帯）'!$C$6:$K$35,9,FALSE))</f>
        <v/>
      </c>
      <c r="Y317" s="138" t="str">
        <f>IF(Y316="","",VLOOKUP(Y316,'シフト記号表（勤務時間帯）'!$C$6:$K$35,9,FALSE))</f>
        <v/>
      </c>
      <c r="Z317" s="136" t="str">
        <f>IF(Z316="","",VLOOKUP(Z316,'シフト記号表（勤務時間帯）'!$C$6:$K$35,9,FALSE))</f>
        <v/>
      </c>
      <c r="AA317" s="137" t="str">
        <f>IF(AA316="","",VLOOKUP(AA316,'シフト記号表（勤務時間帯）'!$C$6:$K$35,9,FALSE))</f>
        <v/>
      </c>
      <c r="AB317" s="137" t="str">
        <f>IF(AB316="","",VLOOKUP(AB316,'シフト記号表（勤務時間帯）'!$C$6:$K$35,9,FALSE))</f>
        <v/>
      </c>
      <c r="AC317" s="137" t="str">
        <f>IF(AC316="","",VLOOKUP(AC316,'シフト記号表（勤務時間帯）'!$C$6:$K$35,9,FALSE))</f>
        <v/>
      </c>
      <c r="AD317" s="137" t="str">
        <f>IF(AD316="","",VLOOKUP(AD316,'シフト記号表（勤務時間帯）'!$C$6:$K$35,9,FALSE))</f>
        <v/>
      </c>
      <c r="AE317" s="137" t="str">
        <f>IF(AE316="","",VLOOKUP(AE316,'シフト記号表（勤務時間帯）'!$C$6:$K$35,9,FALSE))</f>
        <v/>
      </c>
      <c r="AF317" s="138" t="str">
        <f>IF(AF316="","",VLOOKUP(AF316,'シフト記号表（勤務時間帯）'!$C$6:$K$35,9,FALSE))</f>
        <v/>
      </c>
      <c r="AG317" s="136" t="str">
        <f>IF(AG316="","",VLOOKUP(AG316,'シフト記号表（勤務時間帯）'!$C$6:$K$35,9,FALSE))</f>
        <v/>
      </c>
      <c r="AH317" s="137" t="str">
        <f>IF(AH316="","",VLOOKUP(AH316,'シフト記号表（勤務時間帯）'!$C$6:$K$35,9,FALSE))</f>
        <v/>
      </c>
      <c r="AI317" s="137" t="str">
        <f>IF(AI316="","",VLOOKUP(AI316,'シフト記号表（勤務時間帯）'!$C$6:$K$35,9,FALSE))</f>
        <v/>
      </c>
      <c r="AJ317" s="137" t="str">
        <f>IF(AJ316="","",VLOOKUP(AJ316,'シフト記号表（勤務時間帯）'!$C$6:$K$35,9,FALSE))</f>
        <v/>
      </c>
      <c r="AK317" s="137" t="str">
        <f>IF(AK316="","",VLOOKUP(AK316,'シフト記号表（勤務時間帯）'!$C$6:$K$35,9,FALSE))</f>
        <v/>
      </c>
      <c r="AL317" s="137" t="str">
        <f>IF(AL316="","",VLOOKUP(AL316,'シフト記号表（勤務時間帯）'!$C$6:$K$35,9,FALSE))</f>
        <v/>
      </c>
      <c r="AM317" s="138" t="str">
        <f>IF(AM316="","",VLOOKUP(AM316,'シフト記号表（勤務時間帯）'!$C$6:$K$35,9,FALSE))</f>
        <v/>
      </c>
      <c r="AN317" s="136" t="str">
        <f>IF(AN316="","",VLOOKUP(AN316,'シフト記号表（勤務時間帯）'!$C$6:$K$35,9,FALSE))</f>
        <v/>
      </c>
      <c r="AO317" s="137" t="str">
        <f>IF(AO316="","",VLOOKUP(AO316,'シフト記号表（勤務時間帯）'!$C$6:$K$35,9,FALSE))</f>
        <v/>
      </c>
      <c r="AP317" s="137" t="str">
        <f>IF(AP316="","",VLOOKUP(AP316,'シフト記号表（勤務時間帯）'!$C$6:$K$35,9,FALSE))</f>
        <v/>
      </c>
      <c r="AQ317" s="137" t="str">
        <f>IF(AQ316="","",VLOOKUP(AQ316,'シフト記号表（勤務時間帯）'!$C$6:$K$35,9,FALSE))</f>
        <v/>
      </c>
      <c r="AR317" s="137" t="str">
        <f>IF(AR316="","",VLOOKUP(AR316,'シフト記号表（勤務時間帯）'!$C$6:$K$35,9,FALSE))</f>
        <v/>
      </c>
      <c r="AS317" s="137" t="str">
        <f>IF(AS316="","",VLOOKUP(AS316,'シフト記号表（勤務時間帯）'!$C$6:$K$35,9,FALSE))</f>
        <v/>
      </c>
      <c r="AT317" s="138" t="str">
        <f>IF(AT316="","",VLOOKUP(AT316,'シフト記号表（勤務時間帯）'!$C$6:$K$35,9,FALSE))</f>
        <v/>
      </c>
      <c r="AU317" s="136" t="str">
        <f>IF(AU316="","",VLOOKUP(AU316,'シフト記号表（勤務時間帯）'!$C$6:$K$35,9,FALSE))</f>
        <v/>
      </c>
      <c r="AV317" s="137" t="str">
        <f>IF(AV316="","",VLOOKUP(AV316,'シフト記号表（勤務時間帯）'!$C$6:$K$35,9,FALSE))</f>
        <v/>
      </c>
      <c r="AW317" s="137" t="str">
        <f>IF(AW316="","",VLOOKUP(AW316,'シフト記号表（勤務時間帯）'!$C$6:$K$35,9,FALSE))</f>
        <v/>
      </c>
      <c r="AX317" s="862">
        <f>IF($BB$3="４週",SUM(S317:AT317),IF($BB$3="暦月",SUM(S317:AW317),""))</f>
        <v>0</v>
      </c>
      <c r="AY317" s="863"/>
      <c r="AZ317" s="864">
        <f>IF($BB$3="４週",AX317/4,IF($BB$3="暦月",'地密通所（100名）'!AX317/('地密通所（100名）'!$BB$8/7),""))</f>
        <v>0</v>
      </c>
      <c r="BA317" s="865"/>
      <c r="BB317" s="855"/>
      <c r="BC317" s="830"/>
      <c r="BD317" s="830"/>
      <c r="BE317" s="830"/>
      <c r="BF317" s="831"/>
    </row>
    <row r="318" spans="2:58" ht="20.25" customHeight="1">
      <c r="B318" s="1036"/>
      <c r="C318" s="906"/>
      <c r="D318" s="907"/>
      <c r="E318" s="908"/>
      <c r="F318" s="214">
        <f>C316</f>
        <v>0</v>
      </c>
      <c r="G318" s="821"/>
      <c r="H318" s="825"/>
      <c r="I318" s="823"/>
      <c r="J318" s="823"/>
      <c r="K318" s="824"/>
      <c r="L318" s="832"/>
      <c r="M318" s="833"/>
      <c r="N318" s="833"/>
      <c r="O318" s="834"/>
      <c r="P318" s="895" t="s">
        <v>152</v>
      </c>
      <c r="Q318" s="896"/>
      <c r="R318" s="897"/>
      <c r="S318" s="140" t="str">
        <f>IF(S316="","",VLOOKUP(S316,'シフト記号表（勤務時間帯）'!$C$6:$U$35,19,FALSE))</f>
        <v/>
      </c>
      <c r="T318" s="141" t="str">
        <f>IF(T316="","",VLOOKUP(T316,'シフト記号表（勤務時間帯）'!$C$6:$U$35,19,FALSE))</f>
        <v/>
      </c>
      <c r="U318" s="141" t="str">
        <f>IF(U316="","",VLOOKUP(U316,'シフト記号表（勤務時間帯）'!$C$6:$U$35,19,FALSE))</f>
        <v/>
      </c>
      <c r="V318" s="141" t="str">
        <f>IF(V316="","",VLOOKUP(V316,'シフト記号表（勤務時間帯）'!$C$6:$U$35,19,FALSE))</f>
        <v/>
      </c>
      <c r="W318" s="141" t="str">
        <f>IF(W316="","",VLOOKUP(W316,'シフト記号表（勤務時間帯）'!$C$6:$U$35,19,FALSE))</f>
        <v/>
      </c>
      <c r="X318" s="141" t="str">
        <f>IF(X316="","",VLOOKUP(X316,'シフト記号表（勤務時間帯）'!$C$6:$U$35,19,FALSE))</f>
        <v/>
      </c>
      <c r="Y318" s="142" t="str">
        <f>IF(Y316="","",VLOOKUP(Y316,'シフト記号表（勤務時間帯）'!$C$6:$U$35,19,FALSE))</f>
        <v/>
      </c>
      <c r="Z318" s="140" t="str">
        <f>IF(Z316="","",VLOOKUP(Z316,'シフト記号表（勤務時間帯）'!$C$6:$U$35,19,FALSE))</f>
        <v/>
      </c>
      <c r="AA318" s="141" t="str">
        <f>IF(AA316="","",VLOOKUP(AA316,'シフト記号表（勤務時間帯）'!$C$6:$U$35,19,FALSE))</f>
        <v/>
      </c>
      <c r="AB318" s="141" t="str">
        <f>IF(AB316="","",VLOOKUP(AB316,'シフト記号表（勤務時間帯）'!$C$6:$U$35,19,FALSE))</f>
        <v/>
      </c>
      <c r="AC318" s="141" t="str">
        <f>IF(AC316="","",VLOOKUP(AC316,'シフト記号表（勤務時間帯）'!$C$6:$U$35,19,FALSE))</f>
        <v/>
      </c>
      <c r="AD318" s="141" t="str">
        <f>IF(AD316="","",VLOOKUP(AD316,'シフト記号表（勤務時間帯）'!$C$6:$U$35,19,FALSE))</f>
        <v/>
      </c>
      <c r="AE318" s="141" t="str">
        <f>IF(AE316="","",VLOOKUP(AE316,'シフト記号表（勤務時間帯）'!$C$6:$U$35,19,FALSE))</f>
        <v/>
      </c>
      <c r="AF318" s="142" t="str">
        <f>IF(AF316="","",VLOOKUP(AF316,'シフト記号表（勤務時間帯）'!$C$6:$U$35,19,FALSE))</f>
        <v/>
      </c>
      <c r="AG318" s="140" t="str">
        <f>IF(AG316="","",VLOOKUP(AG316,'シフト記号表（勤務時間帯）'!$C$6:$U$35,19,FALSE))</f>
        <v/>
      </c>
      <c r="AH318" s="141" t="str">
        <f>IF(AH316="","",VLOOKUP(AH316,'シフト記号表（勤務時間帯）'!$C$6:$U$35,19,FALSE))</f>
        <v/>
      </c>
      <c r="AI318" s="141" t="str">
        <f>IF(AI316="","",VLOOKUP(AI316,'シフト記号表（勤務時間帯）'!$C$6:$U$35,19,FALSE))</f>
        <v/>
      </c>
      <c r="AJ318" s="141" t="str">
        <f>IF(AJ316="","",VLOOKUP(AJ316,'シフト記号表（勤務時間帯）'!$C$6:$U$35,19,FALSE))</f>
        <v/>
      </c>
      <c r="AK318" s="141" t="str">
        <f>IF(AK316="","",VLOOKUP(AK316,'シフト記号表（勤務時間帯）'!$C$6:$U$35,19,FALSE))</f>
        <v/>
      </c>
      <c r="AL318" s="141" t="str">
        <f>IF(AL316="","",VLOOKUP(AL316,'シフト記号表（勤務時間帯）'!$C$6:$U$35,19,FALSE))</f>
        <v/>
      </c>
      <c r="AM318" s="142" t="str">
        <f>IF(AM316="","",VLOOKUP(AM316,'シフト記号表（勤務時間帯）'!$C$6:$U$35,19,FALSE))</f>
        <v/>
      </c>
      <c r="AN318" s="140" t="str">
        <f>IF(AN316="","",VLOOKUP(AN316,'シフト記号表（勤務時間帯）'!$C$6:$U$35,19,FALSE))</f>
        <v/>
      </c>
      <c r="AO318" s="141" t="str">
        <f>IF(AO316="","",VLOOKUP(AO316,'シフト記号表（勤務時間帯）'!$C$6:$U$35,19,FALSE))</f>
        <v/>
      </c>
      <c r="AP318" s="141" t="str">
        <f>IF(AP316="","",VLOOKUP(AP316,'シフト記号表（勤務時間帯）'!$C$6:$U$35,19,FALSE))</f>
        <v/>
      </c>
      <c r="AQ318" s="141" t="str">
        <f>IF(AQ316="","",VLOOKUP(AQ316,'シフト記号表（勤務時間帯）'!$C$6:$U$35,19,FALSE))</f>
        <v/>
      </c>
      <c r="AR318" s="141" t="str">
        <f>IF(AR316="","",VLOOKUP(AR316,'シフト記号表（勤務時間帯）'!$C$6:$U$35,19,FALSE))</f>
        <v/>
      </c>
      <c r="AS318" s="141" t="str">
        <f>IF(AS316="","",VLOOKUP(AS316,'シフト記号表（勤務時間帯）'!$C$6:$U$35,19,FALSE))</f>
        <v/>
      </c>
      <c r="AT318" s="142" t="str">
        <f>IF(AT316="","",VLOOKUP(AT316,'シフト記号表（勤務時間帯）'!$C$6:$U$35,19,FALSE))</f>
        <v/>
      </c>
      <c r="AU318" s="140" t="str">
        <f>IF(AU316="","",VLOOKUP(AU316,'シフト記号表（勤務時間帯）'!$C$6:$U$35,19,FALSE))</f>
        <v/>
      </c>
      <c r="AV318" s="141" t="str">
        <f>IF(AV316="","",VLOOKUP(AV316,'シフト記号表（勤務時間帯）'!$C$6:$U$35,19,FALSE))</f>
        <v/>
      </c>
      <c r="AW318" s="141" t="str">
        <f>IF(AW316="","",VLOOKUP(AW316,'シフト記号表（勤務時間帯）'!$C$6:$U$35,19,FALSE))</f>
        <v/>
      </c>
      <c r="AX318" s="869">
        <f>IF($BB$3="４週",SUM(S318:AT318),IF($BB$3="暦月",SUM(S318:AW318),""))</f>
        <v>0</v>
      </c>
      <c r="AY318" s="870"/>
      <c r="AZ318" s="871">
        <f>IF($BB$3="４週",AX318/4,IF($BB$3="暦月",'地密通所（100名）'!AX318/('地密通所（100名）'!$BB$8/7),""))</f>
        <v>0</v>
      </c>
      <c r="BA318" s="872"/>
      <c r="BB318" s="914"/>
      <c r="BC318" s="833"/>
      <c r="BD318" s="833"/>
      <c r="BE318" s="833"/>
      <c r="BF318" s="834"/>
    </row>
    <row r="319" spans="2:58" ht="20.25" customHeight="1">
      <c r="B319" s="1036">
        <f>B316+1</f>
        <v>100</v>
      </c>
      <c r="C319" s="900"/>
      <c r="D319" s="901"/>
      <c r="E319" s="902"/>
      <c r="F319" s="143"/>
      <c r="G319" s="819"/>
      <c r="H319" s="822"/>
      <c r="I319" s="823"/>
      <c r="J319" s="823"/>
      <c r="K319" s="824"/>
      <c r="L319" s="826"/>
      <c r="M319" s="827"/>
      <c r="N319" s="827"/>
      <c r="O319" s="828"/>
      <c r="P319" s="835" t="s">
        <v>148</v>
      </c>
      <c r="Q319" s="836"/>
      <c r="R319" s="837"/>
      <c r="S319" s="211"/>
      <c r="T319" s="212"/>
      <c r="U319" s="212"/>
      <c r="V319" s="212"/>
      <c r="W319" s="212"/>
      <c r="X319" s="212"/>
      <c r="Y319" s="213"/>
      <c r="Z319" s="211"/>
      <c r="AA319" s="212"/>
      <c r="AB319" s="212"/>
      <c r="AC319" s="212"/>
      <c r="AD319" s="212"/>
      <c r="AE319" s="212"/>
      <c r="AF319" s="213"/>
      <c r="AG319" s="211"/>
      <c r="AH319" s="212"/>
      <c r="AI319" s="212"/>
      <c r="AJ319" s="212"/>
      <c r="AK319" s="212"/>
      <c r="AL319" s="212"/>
      <c r="AM319" s="213"/>
      <c r="AN319" s="211"/>
      <c r="AO319" s="212"/>
      <c r="AP319" s="212"/>
      <c r="AQ319" s="212"/>
      <c r="AR319" s="212"/>
      <c r="AS319" s="212"/>
      <c r="AT319" s="213"/>
      <c r="AU319" s="211"/>
      <c r="AV319" s="212"/>
      <c r="AW319" s="212"/>
      <c r="AX319" s="1039"/>
      <c r="AY319" s="1040"/>
      <c r="AZ319" s="1041"/>
      <c r="BA319" s="1042"/>
      <c r="BB319" s="854"/>
      <c r="BC319" s="827"/>
      <c r="BD319" s="827"/>
      <c r="BE319" s="827"/>
      <c r="BF319" s="828"/>
    </row>
    <row r="320" spans="2:58" ht="20.25" customHeight="1">
      <c r="B320" s="1036"/>
      <c r="C320" s="903"/>
      <c r="D320" s="904"/>
      <c r="E320" s="905"/>
      <c r="F320" s="135"/>
      <c r="G320" s="820"/>
      <c r="H320" s="825"/>
      <c r="I320" s="823"/>
      <c r="J320" s="823"/>
      <c r="K320" s="824"/>
      <c r="L320" s="829"/>
      <c r="M320" s="830"/>
      <c r="N320" s="830"/>
      <c r="O320" s="831"/>
      <c r="P320" s="859" t="s">
        <v>151</v>
      </c>
      <c r="Q320" s="860"/>
      <c r="R320" s="861"/>
      <c r="S320" s="136" t="str">
        <f>IF(S319="","",VLOOKUP(S319,'シフト記号表（勤務時間帯）'!$C$6:$K$35,9,FALSE))</f>
        <v/>
      </c>
      <c r="T320" s="137" t="str">
        <f>IF(T319="","",VLOOKUP(T319,'シフト記号表（勤務時間帯）'!$C$6:$K$35,9,FALSE))</f>
        <v/>
      </c>
      <c r="U320" s="137" t="str">
        <f>IF(U319="","",VLOOKUP(U319,'シフト記号表（勤務時間帯）'!$C$6:$K$35,9,FALSE))</f>
        <v/>
      </c>
      <c r="V320" s="137" t="str">
        <f>IF(V319="","",VLOOKUP(V319,'シフト記号表（勤務時間帯）'!$C$6:$K$35,9,FALSE))</f>
        <v/>
      </c>
      <c r="W320" s="137" t="str">
        <f>IF(W319="","",VLOOKUP(W319,'シフト記号表（勤務時間帯）'!$C$6:$K$35,9,FALSE))</f>
        <v/>
      </c>
      <c r="X320" s="137" t="str">
        <f>IF(X319="","",VLOOKUP(X319,'シフト記号表（勤務時間帯）'!$C$6:$K$35,9,FALSE))</f>
        <v/>
      </c>
      <c r="Y320" s="138" t="str">
        <f>IF(Y319="","",VLOOKUP(Y319,'シフト記号表（勤務時間帯）'!$C$6:$K$35,9,FALSE))</f>
        <v/>
      </c>
      <c r="Z320" s="136" t="str">
        <f>IF(Z319="","",VLOOKUP(Z319,'シフト記号表（勤務時間帯）'!$C$6:$K$35,9,FALSE))</f>
        <v/>
      </c>
      <c r="AA320" s="137" t="str">
        <f>IF(AA319="","",VLOOKUP(AA319,'シフト記号表（勤務時間帯）'!$C$6:$K$35,9,FALSE))</f>
        <v/>
      </c>
      <c r="AB320" s="137" t="str">
        <f>IF(AB319="","",VLOOKUP(AB319,'シフト記号表（勤務時間帯）'!$C$6:$K$35,9,FALSE))</f>
        <v/>
      </c>
      <c r="AC320" s="137" t="str">
        <f>IF(AC319="","",VLOOKUP(AC319,'シフト記号表（勤務時間帯）'!$C$6:$K$35,9,FALSE))</f>
        <v/>
      </c>
      <c r="AD320" s="137" t="str">
        <f>IF(AD319="","",VLOOKUP(AD319,'シフト記号表（勤務時間帯）'!$C$6:$K$35,9,FALSE))</f>
        <v/>
      </c>
      <c r="AE320" s="137" t="str">
        <f>IF(AE319="","",VLOOKUP(AE319,'シフト記号表（勤務時間帯）'!$C$6:$K$35,9,FALSE))</f>
        <v/>
      </c>
      <c r="AF320" s="138" t="str">
        <f>IF(AF319="","",VLOOKUP(AF319,'シフト記号表（勤務時間帯）'!$C$6:$K$35,9,FALSE))</f>
        <v/>
      </c>
      <c r="AG320" s="136" t="str">
        <f>IF(AG319="","",VLOOKUP(AG319,'シフト記号表（勤務時間帯）'!$C$6:$K$35,9,FALSE))</f>
        <v/>
      </c>
      <c r="AH320" s="137" t="str">
        <f>IF(AH319="","",VLOOKUP(AH319,'シフト記号表（勤務時間帯）'!$C$6:$K$35,9,FALSE))</f>
        <v/>
      </c>
      <c r="AI320" s="137" t="str">
        <f>IF(AI319="","",VLOOKUP(AI319,'シフト記号表（勤務時間帯）'!$C$6:$K$35,9,FALSE))</f>
        <v/>
      </c>
      <c r="AJ320" s="137" t="str">
        <f>IF(AJ319="","",VLOOKUP(AJ319,'シフト記号表（勤務時間帯）'!$C$6:$K$35,9,FALSE))</f>
        <v/>
      </c>
      <c r="AK320" s="137" t="str">
        <f>IF(AK319="","",VLOOKUP(AK319,'シフト記号表（勤務時間帯）'!$C$6:$K$35,9,FALSE))</f>
        <v/>
      </c>
      <c r="AL320" s="137" t="str">
        <f>IF(AL319="","",VLOOKUP(AL319,'シフト記号表（勤務時間帯）'!$C$6:$K$35,9,FALSE))</f>
        <v/>
      </c>
      <c r="AM320" s="138" t="str">
        <f>IF(AM319="","",VLOOKUP(AM319,'シフト記号表（勤務時間帯）'!$C$6:$K$35,9,FALSE))</f>
        <v/>
      </c>
      <c r="AN320" s="136" t="str">
        <f>IF(AN319="","",VLOOKUP(AN319,'シフト記号表（勤務時間帯）'!$C$6:$K$35,9,FALSE))</f>
        <v/>
      </c>
      <c r="AO320" s="137" t="str">
        <f>IF(AO319="","",VLOOKUP(AO319,'シフト記号表（勤務時間帯）'!$C$6:$K$35,9,FALSE))</f>
        <v/>
      </c>
      <c r="AP320" s="137" t="str">
        <f>IF(AP319="","",VLOOKUP(AP319,'シフト記号表（勤務時間帯）'!$C$6:$K$35,9,FALSE))</f>
        <v/>
      </c>
      <c r="AQ320" s="137" t="str">
        <f>IF(AQ319="","",VLOOKUP(AQ319,'シフト記号表（勤務時間帯）'!$C$6:$K$35,9,FALSE))</f>
        <v/>
      </c>
      <c r="AR320" s="137" t="str">
        <f>IF(AR319="","",VLOOKUP(AR319,'シフト記号表（勤務時間帯）'!$C$6:$K$35,9,FALSE))</f>
        <v/>
      </c>
      <c r="AS320" s="137" t="str">
        <f>IF(AS319="","",VLOOKUP(AS319,'シフト記号表（勤務時間帯）'!$C$6:$K$35,9,FALSE))</f>
        <v/>
      </c>
      <c r="AT320" s="138" t="str">
        <f>IF(AT319="","",VLOOKUP(AT319,'シフト記号表（勤務時間帯）'!$C$6:$K$35,9,FALSE))</f>
        <v/>
      </c>
      <c r="AU320" s="136" t="str">
        <f>IF(AU319="","",VLOOKUP(AU319,'シフト記号表（勤務時間帯）'!$C$6:$K$35,9,FALSE))</f>
        <v/>
      </c>
      <c r="AV320" s="137" t="str">
        <f>IF(AV319="","",VLOOKUP(AV319,'シフト記号表（勤務時間帯）'!$C$6:$K$35,9,FALSE))</f>
        <v/>
      </c>
      <c r="AW320" s="137" t="str">
        <f>IF(AW319="","",VLOOKUP(AW319,'シフト記号表（勤務時間帯）'!$C$6:$K$35,9,FALSE))</f>
        <v/>
      </c>
      <c r="AX320" s="862">
        <f>IF($BB$3="４週",SUM(S320:AT320),IF($BB$3="暦月",SUM(S320:AW320),""))</f>
        <v>0</v>
      </c>
      <c r="AY320" s="863"/>
      <c r="AZ320" s="864">
        <f>IF($BB$3="４週",AX320/4,IF($BB$3="暦月",'地密通所（100名）'!AX320/('地密通所（100名）'!$BB$8/7),""))</f>
        <v>0</v>
      </c>
      <c r="BA320" s="865"/>
      <c r="BB320" s="855"/>
      <c r="BC320" s="830"/>
      <c r="BD320" s="830"/>
      <c r="BE320" s="830"/>
      <c r="BF320" s="831"/>
    </row>
    <row r="321" spans="2:73" ht="20.25" customHeight="1" thickBot="1">
      <c r="B321" s="1036"/>
      <c r="C321" s="906"/>
      <c r="D321" s="907"/>
      <c r="E321" s="908"/>
      <c r="F321" s="214">
        <f>C319</f>
        <v>0</v>
      </c>
      <c r="G321" s="821"/>
      <c r="H321" s="825"/>
      <c r="I321" s="823"/>
      <c r="J321" s="823"/>
      <c r="K321" s="824"/>
      <c r="L321" s="832"/>
      <c r="M321" s="833"/>
      <c r="N321" s="833"/>
      <c r="O321" s="834"/>
      <c r="P321" s="895" t="s">
        <v>152</v>
      </c>
      <c r="Q321" s="896"/>
      <c r="R321" s="897"/>
      <c r="S321" s="140" t="str">
        <f>IF(S319="","",VLOOKUP(S319,'シフト記号表（勤務時間帯）'!$C$6:$U$35,19,FALSE))</f>
        <v/>
      </c>
      <c r="T321" s="141" t="str">
        <f>IF(T319="","",VLOOKUP(T319,'シフト記号表（勤務時間帯）'!$C$6:$U$35,19,FALSE))</f>
        <v/>
      </c>
      <c r="U321" s="141" t="str">
        <f>IF(U319="","",VLOOKUP(U319,'シフト記号表（勤務時間帯）'!$C$6:$U$35,19,FALSE))</f>
        <v/>
      </c>
      <c r="V321" s="141" t="str">
        <f>IF(V319="","",VLOOKUP(V319,'シフト記号表（勤務時間帯）'!$C$6:$U$35,19,FALSE))</f>
        <v/>
      </c>
      <c r="W321" s="141" t="str">
        <f>IF(W319="","",VLOOKUP(W319,'シフト記号表（勤務時間帯）'!$C$6:$U$35,19,FALSE))</f>
        <v/>
      </c>
      <c r="X321" s="141" t="str">
        <f>IF(X319="","",VLOOKUP(X319,'シフト記号表（勤務時間帯）'!$C$6:$U$35,19,FALSE))</f>
        <v/>
      </c>
      <c r="Y321" s="142" t="str">
        <f>IF(Y319="","",VLOOKUP(Y319,'シフト記号表（勤務時間帯）'!$C$6:$U$35,19,FALSE))</f>
        <v/>
      </c>
      <c r="Z321" s="140" t="str">
        <f>IF(Z319="","",VLOOKUP(Z319,'シフト記号表（勤務時間帯）'!$C$6:$U$35,19,FALSE))</f>
        <v/>
      </c>
      <c r="AA321" s="141" t="str">
        <f>IF(AA319="","",VLOOKUP(AA319,'シフト記号表（勤務時間帯）'!$C$6:$U$35,19,FALSE))</f>
        <v/>
      </c>
      <c r="AB321" s="141" t="str">
        <f>IF(AB319="","",VLOOKUP(AB319,'シフト記号表（勤務時間帯）'!$C$6:$U$35,19,FALSE))</f>
        <v/>
      </c>
      <c r="AC321" s="141" t="str">
        <f>IF(AC319="","",VLOOKUP(AC319,'シフト記号表（勤務時間帯）'!$C$6:$U$35,19,FALSE))</f>
        <v/>
      </c>
      <c r="AD321" s="141" t="str">
        <f>IF(AD319="","",VLOOKUP(AD319,'シフト記号表（勤務時間帯）'!$C$6:$U$35,19,FALSE))</f>
        <v/>
      </c>
      <c r="AE321" s="141" t="str">
        <f>IF(AE319="","",VLOOKUP(AE319,'シフト記号表（勤務時間帯）'!$C$6:$U$35,19,FALSE))</f>
        <v/>
      </c>
      <c r="AF321" s="142" t="str">
        <f>IF(AF319="","",VLOOKUP(AF319,'シフト記号表（勤務時間帯）'!$C$6:$U$35,19,FALSE))</f>
        <v/>
      </c>
      <c r="AG321" s="140" t="str">
        <f>IF(AG319="","",VLOOKUP(AG319,'シフト記号表（勤務時間帯）'!$C$6:$U$35,19,FALSE))</f>
        <v/>
      </c>
      <c r="AH321" s="141" t="str">
        <f>IF(AH319="","",VLOOKUP(AH319,'シフト記号表（勤務時間帯）'!$C$6:$U$35,19,FALSE))</f>
        <v/>
      </c>
      <c r="AI321" s="141" t="str">
        <f>IF(AI319="","",VLOOKUP(AI319,'シフト記号表（勤務時間帯）'!$C$6:$U$35,19,FALSE))</f>
        <v/>
      </c>
      <c r="AJ321" s="141" t="str">
        <f>IF(AJ319="","",VLOOKUP(AJ319,'シフト記号表（勤務時間帯）'!$C$6:$U$35,19,FALSE))</f>
        <v/>
      </c>
      <c r="AK321" s="141" t="str">
        <f>IF(AK319="","",VLOOKUP(AK319,'シフト記号表（勤務時間帯）'!$C$6:$U$35,19,FALSE))</f>
        <v/>
      </c>
      <c r="AL321" s="141" t="str">
        <f>IF(AL319="","",VLOOKUP(AL319,'シフト記号表（勤務時間帯）'!$C$6:$U$35,19,FALSE))</f>
        <v/>
      </c>
      <c r="AM321" s="142" t="str">
        <f>IF(AM319="","",VLOOKUP(AM319,'シフト記号表（勤務時間帯）'!$C$6:$U$35,19,FALSE))</f>
        <v/>
      </c>
      <c r="AN321" s="140" t="str">
        <f>IF(AN319="","",VLOOKUP(AN319,'シフト記号表（勤務時間帯）'!$C$6:$U$35,19,FALSE))</f>
        <v/>
      </c>
      <c r="AO321" s="141" t="str">
        <f>IF(AO319="","",VLOOKUP(AO319,'シフト記号表（勤務時間帯）'!$C$6:$U$35,19,FALSE))</f>
        <v/>
      </c>
      <c r="AP321" s="141" t="str">
        <f>IF(AP319="","",VLOOKUP(AP319,'シフト記号表（勤務時間帯）'!$C$6:$U$35,19,FALSE))</f>
        <v/>
      </c>
      <c r="AQ321" s="141" t="str">
        <f>IF(AQ319="","",VLOOKUP(AQ319,'シフト記号表（勤務時間帯）'!$C$6:$U$35,19,FALSE))</f>
        <v/>
      </c>
      <c r="AR321" s="141" t="str">
        <f>IF(AR319="","",VLOOKUP(AR319,'シフト記号表（勤務時間帯）'!$C$6:$U$35,19,FALSE))</f>
        <v/>
      </c>
      <c r="AS321" s="141" t="str">
        <f>IF(AS319="","",VLOOKUP(AS319,'シフト記号表（勤務時間帯）'!$C$6:$U$35,19,FALSE))</f>
        <v/>
      </c>
      <c r="AT321" s="142" t="str">
        <f>IF(AT319="","",VLOOKUP(AT319,'シフト記号表（勤務時間帯）'!$C$6:$U$35,19,FALSE))</f>
        <v/>
      </c>
      <c r="AU321" s="140" t="str">
        <f>IF(AU319="","",VLOOKUP(AU319,'シフト記号表（勤務時間帯）'!$C$6:$U$35,19,FALSE))</f>
        <v/>
      </c>
      <c r="AV321" s="141" t="str">
        <f>IF(AV319="","",VLOOKUP(AV319,'シフト記号表（勤務時間帯）'!$C$6:$U$35,19,FALSE))</f>
        <v/>
      </c>
      <c r="AW321" s="141" t="str">
        <f>IF(AW319="","",VLOOKUP(AW319,'シフト記号表（勤務時間帯）'!$C$6:$U$35,19,FALSE))</f>
        <v/>
      </c>
      <c r="AX321" s="869">
        <f>IF($BB$3="４週",SUM(S321:AT321),IF($BB$3="暦月",SUM(S321:AW321),""))</f>
        <v>0</v>
      </c>
      <c r="AY321" s="870"/>
      <c r="AZ321" s="871">
        <f>IF($BB$3="４週",AX321/4,IF($BB$3="暦月",'地密通所（100名）'!AX321/('地密通所（100名）'!$BB$8/7),""))</f>
        <v>0</v>
      </c>
      <c r="BA321" s="872"/>
      <c r="BB321" s="914"/>
      <c r="BC321" s="833"/>
      <c r="BD321" s="833"/>
      <c r="BE321" s="833"/>
      <c r="BF321" s="834"/>
    </row>
    <row r="322" spans="2:73" s="113" customFormat="1" ht="6" customHeight="1" thickBot="1">
      <c r="B322" s="145"/>
      <c r="C322" s="146"/>
      <c r="D322" s="146"/>
      <c r="E322" s="146"/>
      <c r="F322" s="147"/>
      <c r="G322" s="147"/>
      <c r="H322" s="148"/>
      <c r="I322" s="148"/>
      <c r="J322" s="148"/>
      <c r="K322" s="148"/>
      <c r="L322" s="147"/>
      <c r="M322" s="147"/>
      <c r="N322" s="147"/>
      <c r="O322" s="147"/>
      <c r="P322" s="149"/>
      <c r="Q322" s="149"/>
      <c r="R322" s="149"/>
      <c r="S322" s="216"/>
      <c r="T322" s="216"/>
      <c r="U322" s="216"/>
      <c r="V322" s="216"/>
      <c r="W322" s="216"/>
      <c r="X322" s="216"/>
      <c r="Y322" s="216"/>
      <c r="Z322" s="216"/>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7"/>
      <c r="AY322" s="217"/>
      <c r="AZ322" s="217"/>
      <c r="BA322" s="217"/>
      <c r="BB322" s="147"/>
      <c r="BC322" s="147"/>
      <c r="BD322" s="147"/>
      <c r="BE322" s="147"/>
      <c r="BF322" s="151"/>
    </row>
    <row r="323" spans="2:73" ht="20.100000000000001" customHeight="1">
      <c r="B323" s="152"/>
      <c r="C323" s="153"/>
      <c r="D323" s="153"/>
      <c r="E323" s="153"/>
      <c r="F323" s="154"/>
      <c r="G323" s="809" t="s">
        <v>176</v>
      </c>
      <c r="H323" s="809"/>
      <c r="I323" s="809"/>
      <c r="J323" s="809"/>
      <c r="K323" s="810"/>
      <c r="L323" s="155"/>
      <c r="M323" s="814" t="s">
        <v>153</v>
      </c>
      <c r="N323" s="815"/>
      <c r="O323" s="815"/>
      <c r="P323" s="815"/>
      <c r="Q323" s="815"/>
      <c r="R323" s="816"/>
      <c r="S323" s="156" t="str">
        <f>IF(SUMIF($F$22:$F$321, $M323, S$22:S$321)=0,"",SUMIF($F$22:$F$321, $M323, S$22:S$321))</f>
        <v/>
      </c>
      <c r="T323" s="157" t="str">
        <f t="shared" ref="T323:AW325" si="1">IF(SUMIF($F$22:$F$321, $M323, T$22:T$321)=0,"",SUMIF($F$22:$F$321, $M323, T$22:T$321))</f>
        <v/>
      </c>
      <c r="U323" s="157" t="str">
        <f t="shared" si="1"/>
        <v/>
      </c>
      <c r="V323" s="157" t="str">
        <f>IF(SUMIF($F$22:$F$321, $M323, V$22:V$321)=0,"",SUMIF($F$22:$F$321, $M323, V$22:V$321))</f>
        <v/>
      </c>
      <c r="W323" s="157" t="str">
        <f t="shared" si="1"/>
        <v/>
      </c>
      <c r="X323" s="157" t="str">
        <f t="shared" si="1"/>
        <v/>
      </c>
      <c r="Y323" s="158" t="str">
        <f t="shared" si="1"/>
        <v/>
      </c>
      <c r="Z323" s="156" t="str">
        <f>IF(SUMIF($F$22:$F$321, $M323, Z$22:Z$321)=0,"",SUMIF($F$22:$F$321, $M323, Z$22:Z$321))</f>
        <v/>
      </c>
      <c r="AA323" s="157" t="str">
        <f t="shared" si="1"/>
        <v/>
      </c>
      <c r="AB323" s="157" t="str">
        <f t="shared" si="1"/>
        <v/>
      </c>
      <c r="AC323" s="157" t="str">
        <f>IF(SUMIF($F$22:$F$321, $M323, AC$22:AC$321)=0,"",SUMIF($F$22:$F$321, $M323, AC$22:AC$321))</f>
        <v/>
      </c>
      <c r="AD323" s="157" t="str">
        <f t="shared" si="1"/>
        <v/>
      </c>
      <c r="AE323" s="157" t="str">
        <f t="shared" si="1"/>
        <v/>
      </c>
      <c r="AF323" s="158" t="str">
        <f t="shared" si="1"/>
        <v/>
      </c>
      <c r="AG323" s="156" t="str">
        <f>IF(SUMIF($F$22:$F$321, $M323, AG$22:AG$321)=0,"",SUMIF($F$22:$F$321, $M323, AG$22:AG$321))</f>
        <v/>
      </c>
      <c r="AH323" s="157" t="str">
        <f t="shared" si="1"/>
        <v/>
      </c>
      <c r="AI323" s="157" t="str">
        <f t="shared" si="1"/>
        <v/>
      </c>
      <c r="AJ323" s="157" t="str">
        <f>IF(SUMIF($F$22:$F$321, $M323, AJ$22:AJ$321)=0,"",SUMIF($F$22:$F$321, $M323, AJ$22:AJ$321))</f>
        <v/>
      </c>
      <c r="AK323" s="157" t="str">
        <f t="shared" si="1"/>
        <v/>
      </c>
      <c r="AL323" s="157" t="str">
        <f t="shared" si="1"/>
        <v/>
      </c>
      <c r="AM323" s="158" t="str">
        <f t="shared" si="1"/>
        <v/>
      </c>
      <c r="AN323" s="156" t="str">
        <f>IF(SUMIF($F$22:$F$321, $M323, AN$22:AN$321)=0,"",SUMIF($F$22:$F$321, $M323, AN$22:AN$321))</f>
        <v/>
      </c>
      <c r="AO323" s="157" t="str">
        <f t="shared" si="1"/>
        <v/>
      </c>
      <c r="AP323" s="157" t="str">
        <f t="shared" si="1"/>
        <v/>
      </c>
      <c r="AQ323" s="157" t="str">
        <f>IF(SUMIF($F$22:$F$321, $M323, AQ$22:AQ$321)=0,"",SUMIF($F$22:$F$321, $M323, AQ$22:AQ$321))</f>
        <v/>
      </c>
      <c r="AR323" s="157" t="str">
        <f t="shared" si="1"/>
        <v/>
      </c>
      <c r="AS323" s="157" t="str">
        <f t="shared" si="1"/>
        <v/>
      </c>
      <c r="AT323" s="158" t="str">
        <f t="shared" si="1"/>
        <v/>
      </c>
      <c r="AU323" s="156" t="str">
        <f>IF(SUMIF($F$22:$F$321, $M323, AU$22:AU$321)=0,"",SUMIF($F$22:$F$321, $M323, AU$22:AU$321))</f>
        <v/>
      </c>
      <c r="AV323" s="157" t="str">
        <f t="shared" si="1"/>
        <v/>
      </c>
      <c r="AW323" s="157" t="str">
        <f t="shared" si="1"/>
        <v/>
      </c>
      <c r="AX323" s="817" t="str">
        <f>IF(SUMIF($F$22:$F$321, $M323, AX$22:AX$321)=0,"",SUMIF($F$22:$F$321, $M323, AX$22:AX$321))</f>
        <v/>
      </c>
      <c r="AY323" s="818"/>
      <c r="AZ323" s="795" t="str">
        <f>IF(AX323="","",IF($BB$3="４週",AX323/4,IF($BB$3="暦月",AX323/($BB$8/7),"")))</f>
        <v/>
      </c>
      <c r="BA323" s="796"/>
      <c r="BB323" s="1018"/>
      <c r="BC323" s="1019"/>
      <c r="BD323" s="1019"/>
      <c r="BE323" s="1019"/>
      <c r="BF323" s="1020"/>
    </row>
    <row r="324" spans="2:73" ht="20.25" customHeight="1">
      <c r="B324" s="159"/>
      <c r="C324" s="160"/>
      <c r="D324" s="160"/>
      <c r="E324" s="160"/>
      <c r="F324" s="161"/>
      <c r="G324" s="800"/>
      <c r="H324" s="800"/>
      <c r="I324" s="800"/>
      <c r="J324" s="800"/>
      <c r="K324" s="811"/>
      <c r="L324" s="162"/>
      <c r="M324" s="847" t="s">
        <v>160</v>
      </c>
      <c r="N324" s="848"/>
      <c r="O324" s="848"/>
      <c r="P324" s="848"/>
      <c r="Q324" s="848"/>
      <c r="R324" s="849"/>
      <c r="S324" s="156" t="str">
        <f>IF(SUMIF($F$22:$F$321, $M324, S$22:S$321)=0,"",SUMIF($F$22:$F$321, $M324, S$22:S$321))</f>
        <v/>
      </c>
      <c r="T324" s="157" t="str">
        <f t="shared" si="1"/>
        <v/>
      </c>
      <c r="U324" s="157" t="str">
        <f t="shared" si="1"/>
        <v/>
      </c>
      <c r="V324" s="157" t="str">
        <f>IF(SUMIF($F$22:$F$321, $M324, V$22:V$321)=0,"",SUMIF($F$22:$F$321, $M324, V$22:V$321))</f>
        <v/>
      </c>
      <c r="W324" s="157" t="str">
        <f t="shared" si="1"/>
        <v/>
      </c>
      <c r="X324" s="157" t="str">
        <f t="shared" si="1"/>
        <v/>
      </c>
      <c r="Y324" s="158" t="str">
        <f t="shared" si="1"/>
        <v/>
      </c>
      <c r="Z324" s="156" t="str">
        <f>IF(SUMIF($F$22:$F$321, $M324, Z$22:Z$321)=0,"",SUMIF($F$22:$F$321, $M324, Z$22:Z$321))</f>
        <v/>
      </c>
      <c r="AA324" s="157" t="str">
        <f t="shared" si="1"/>
        <v/>
      </c>
      <c r="AB324" s="157" t="str">
        <f t="shared" si="1"/>
        <v/>
      </c>
      <c r="AC324" s="157" t="str">
        <f>IF(SUMIF($F$22:$F$321, $M324, AC$22:AC$321)=0,"",SUMIF($F$22:$F$321, $M324, AC$22:AC$321))</f>
        <v/>
      </c>
      <c r="AD324" s="157" t="str">
        <f t="shared" si="1"/>
        <v/>
      </c>
      <c r="AE324" s="157" t="str">
        <f t="shared" si="1"/>
        <v/>
      </c>
      <c r="AF324" s="158" t="str">
        <f t="shared" si="1"/>
        <v/>
      </c>
      <c r="AG324" s="156" t="str">
        <f>IF(SUMIF($F$22:$F$321, $M324, AG$22:AG$321)=0,"",SUMIF($F$22:$F$321, $M324, AG$22:AG$321))</f>
        <v/>
      </c>
      <c r="AH324" s="157" t="str">
        <f t="shared" si="1"/>
        <v/>
      </c>
      <c r="AI324" s="157" t="str">
        <f t="shared" si="1"/>
        <v/>
      </c>
      <c r="AJ324" s="157" t="str">
        <f>IF(SUMIF($F$22:$F$321, $M324, AJ$22:AJ$321)=0,"",SUMIF($F$22:$F$321, $M324, AJ$22:AJ$321))</f>
        <v/>
      </c>
      <c r="AK324" s="157" t="str">
        <f t="shared" si="1"/>
        <v/>
      </c>
      <c r="AL324" s="157" t="str">
        <f t="shared" si="1"/>
        <v/>
      </c>
      <c r="AM324" s="158" t="str">
        <f t="shared" si="1"/>
        <v/>
      </c>
      <c r="AN324" s="156" t="str">
        <f>IF(SUMIF($F$22:$F$321, $M324, AN$22:AN$321)=0,"",SUMIF($F$22:$F$321, $M324, AN$22:AN$321))</f>
        <v/>
      </c>
      <c r="AO324" s="157" t="str">
        <f t="shared" si="1"/>
        <v/>
      </c>
      <c r="AP324" s="157" t="str">
        <f t="shared" si="1"/>
        <v/>
      </c>
      <c r="AQ324" s="157" t="str">
        <f>IF(SUMIF($F$22:$F$321, $M324, AQ$22:AQ$321)=0,"",SUMIF($F$22:$F$321, $M324, AQ$22:AQ$321))</f>
        <v/>
      </c>
      <c r="AR324" s="157" t="str">
        <f t="shared" si="1"/>
        <v/>
      </c>
      <c r="AS324" s="157" t="str">
        <f t="shared" si="1"/>
        <v/>
      </c>
      <c r="AT324" s="158" t="str">
        <f t="shared" si="1"/>
        <v/>
      </c>
      <c r="AU324" s="156" t="str">
        <f>IF(SUMIF($F$22:$F$321, $M324, AU$22:AU$321)=0,"",SUMIF($F$22:$F$321, $M324, AU$22:AU$321))</f>
        <v/>
      </c>
      <c r="AV324" s="157" t="str">
        <f t="shared" si="1"/>
        <v/>
      </c>
      <c r="AW324" s="157" t="str">
        <f t="shared" si="1"/>
        <v/>
      </c>
      <c r="AX324" s="817" t="str">
        <f>IF(SUMIF($F$22:$F$321, $M324, AX$22:AX$321)=0,"",SUMIF($F$22:$F$321, $M324, AX$22:AX$321))</f>
        <v/>
      </c>
      <c r="AY324" s="818"/>
      <c r="AZ324" s="795" t="str">
        <f>IF(AX324="","",IF($BB$3="４週",AX324/4,IF($BB$3="暦月",AX324/($BB$8/7),"")))</f>
        <v/>
      </c>
      <c r="BA324" s="796"/>
      <c r="BB324" s="1021"/>
      <c r="BC324" s="1022"/>
      <c r="BD324" s="1022"/>
      <c r="BE324" s="1022"/>
      <c r="BF324" s="1023"/>
    </row>
    <row r="325" spans="2:73" ht="20.25" customHeight="1">
      <c r="B325" s="163"/>
      <c r="C325" s="164"/>
      <c r="D325" s="164"/>
      <c r="E325" s="164"/>
      <c r="F325" s="161"/>
      <c r="G325" s="812"/>
      <c r="H325" s="812"/>
      <c r="I325" s="812"/>
      <c r="J325" s="812"/>
      <c r="K325" s="813"/>
      <c r="L325" s="162"/>
      <c r="M325" s="847" t="s">
        <v>159</v>
      </c>
      <c r="N325" s="848"/>
      <c r="O325" s="848"/>
      <c r="P325" s="848"/>
      <c r="Q325" s="848"/>
      <c r="R325" s="849"/>
      <c r="S325" s="156" t="str">
        <f>IF(SUMIF($F$22:$F$321, $M325, S$22:S$321)=0,"",SUMIF($F$22:$F$321, $M325, S$22:S$321))</f>
        <v/>
      </c>
      <c r="T325" s="157" t="str">
        <f>IF(SUMIF($F$22:$F$321, $M325, T$22:T$321)=0,"",SUMIF($F$22:$F$321, $M325, T$22:T$321))</f>
        <v/>
      </c>
      <c r="U325" s="157" t="str">
        <f t="shared" si="1"/>
        <v/>
      </c>
      <c r="V325" s="157" t="str">
        <f>IF(SUMIF($F$22:$F$321, $M325, V$22:V$321)=0,"",SUMIF($F$22:$F$321, $M325, V$22:V$321))</f>
        <v/>
      </c>
      <c r="W325" s="157" t="str">
        <f t="shared" si="1"/>
        <v/>
      </c>
      <c r="X325" s="157" t="str">
        <f t="shared" si="1"/>
        <v/>
      </c>
      <c r="Y325" s="158" t="str">
        <f t="shared" si="1"/>
        <v/>
      </c>
      <c r="Z325" s="156" t="str">
        <f>IF(SUMIF($F$22:$F$321, $M325, Z$22:Z$321)=0,"",SUMIF($F$22:$F$321, $M325, Z$22:Z$321))</f>
        <v/>
      </c>
      <c r="AA325" s="157" t="str">
        <f t="shared" si="1"/>
        <v/>
      </c>
      <c r="AB325" s="157" t="str">
        <f t="shared" si="1"/>
        <v/>
      </c>
      <c r="AC325" s="157" t="str">
        <f>IF(SUMIF($F$22:$F$321, $M325, AC$22:AC$321)=0,"",SUMIF($F$22:$F$321, $M325, AC$22:AC$321))</f>
        <v/>
      </c>
      <c r="AD325" s="157" t="str">
        <f t="shared" si="1"/>
        <v/>
      </c>
      <c r="AE325" s="157" t="str">
        <f t="shared" si="1"/>
        <v/>
      </c>
      <c r="AF325" s="158" t="str">
        <f t="shared" si="1"/>
        <v/>
      </c>
      <c r="AG325" s="156" t="str">
        <f>IF(SUMIF($F$22:$F$321, $M325, AG$22:AG$321)=0,"",SUMIF($F$22:$F$321, $M325, AG$22:AG$321))</f>
        <v/>
      </c>
      <c r="AH325" s="157" t="str">
        <f t="shared" si="1"/>
        <v/>
      </c>
      <c r="AI325" s="157" t="str">
        <f t="shared" si="1"/>
        <v/>
      </c>
      <c r="AJ325" s="157" t="str">
        <f>IF(SUMIF($F$22:$F$321, $M325, AJ$22:AJ$321)=0,"",SUMIF($F$22:$F$321, $M325, AJ$22:AJ$321))</f>
        <v/>
      </c>
      <c r="AK325" s="157" t="str">
        <f t="shared" si="1"/>
        <v/>
      </c>
      <c r="AL325" s="157" t="str">
        <f t="shared" si="1"/>
        <v/>
      </c>
      <c r="AM325" s="158" t="str">
        <f t="shared" si="1"/>
        <v/>
      </c>
      <c r="AN325" s="156" t="str">
        <f>IF(SUMIF($F$22:$F$321, $M325, AN$22:AN$321)=0,"",SUMIF($F$22:$F$321, $M325, AN$22:AN$321))</f>
        <v/>
      </c>
      <c r="AO325" s="157" t="str">
        <f t="shared" si="1"/>
        <v/>
      </c>
      <c r="AP325" s="157" t="str">
        <f t="shared" si="1"/>
        <v/>
      </c>
      <c r="AQ325" s="157" t="str">
        <f>IF(SUMIF($F$22:$F$321, $M325, AQ$22:AQ$321)=0,"",SUMIF($F$22:$F$321, $M325, AQ$22:AQ$321))</f>
        <v/>
      </c>
      <c r="AR325" s="157" t="str">
        <f t="shared" si="1"/>
        <v/>
      </c>
      <c r="AS325" s="157" t="str">
        <f t="shared" si="1"/>
        <v/>
      </c>
      <c r="AT325" s="158" t="str">
        <f t="shared" si="1"/>
        <v/>
      </c>
      <c r="AU325" s="156" t="str">
        <f>IF(SUMIF($F$22:$F$321, $M325, AU$22:AU$321)=0,"",SUMIF($F$22:$F$321, $M325, AU$22:AU$321))</f>
        <v/>
      </c>
      <c r="AV325" s="157" t="str">
        <f t="shared" si="1"/>
        <v/>
      </c>
      <c r="AW325" s="157" t="str">
        <f t="shared" si="1"/>
        <v/>
      </c>
      <c r="AX325" s="817" t="str">
        <f>IF(SUMIF($F$22:$F$321, $M325, AX$22:AX$321)=0,"",SUMIF($F$22:$F$321, $M325, AX$22:AX$321))</f>
        <v/>
      </c>
      <c r="AY325" s="818"/>
      <c r="AZ325" s="795" t="str">
        <f>IF(AX325="","",IF($BB$3="４週",AX325/4,IF($BB$3="暦月",AX325/($BB$8/7),"")))</f>
        <v/>
      </c>
      <c r="BA325" s="796"/>
      <c r="BB325" s="1021"/>
      <c r="BC325" s="1022"/>
      <c r="BD325" s="1022"/>
      <c r="BE325" s="1022"/>
      <c r="BF325" s="1023"/>
    </row>
    <row r="326" spans="2:73" ht="20.25" customHeight="1">
      <c r="B326" s="207"/>
      <c r="C326" s="208"/>
      <c r="D326" s="208"/>
      <c r="E326" s="208"/>
      <c r="F326" s="208"/>
      <c r="G326" s="875" t="s">
        <v>177</v>
      </c>
      <c r="H326" s="875"/>
      <c r="I326" s="875"/>
      <c r="J326" s="875"/>
      <c r="K326" s="875"/>
      <c r="L326" s="875"/>
      <c r="M326" s="875"/>
      <c r="N326" s="875"/>
      <c r="O326" s="875"/>
      <c r="P326" s="875"/>
      <c r="Q326" s="875"/>
      <c r="R326" s="876"/>
      <c r="S326" s="166"/>
      <c r="T326" s="167"/>
      <c r="U326" s="167"/>
      <c r="V326" s="167"/>
      <c r="W326" s="167"/>
      <c r="X326" s="167"/>
      <c r="Y326" s="168"/>
      <c r="Z326" s="166"/>
      <c r="AA326" s="167"/>
      <c r="AB326" s="167"/>
      <c r="AC326" s="167"/>
      <c r="AD326" s="167"/>
      <c r="AE326" s="167"/>
      <c r="AF326" s="168"/>
      <c r="AG326" s="166"/>
      <c r="AH326" s="167"/>
      <c r="AI326" s="167"/>
      <c r="AJ326" s="167"/>
      <c r="AK326" s="167"/>
      <c r="AL326" s="167"/>
      <c r="AM326" s="168"/>
      <c r="AN326" s="166"/>
      <c r="AO326" s="167"/>
      <c r="AP326" s="167"/>
      <c r="AQ326" s="167"/>
      <c r="AR326" s="167"/>
      <c r="AS326" s="167"/>
      <c r="AT326" s="168"/>
      <c r="AU326" s="166"/>
      <c r="AV326" s="167"/>
      <c r="AW326" s="168"/>
      <c r="AX326" s="1027"/>
      <c r="AY326" s="1028"/>
      <c r="AZ326" s="1028"/>
      <c r="BA326" s="1029"/>
      <c r="BB326" s="1021"/>
      <c r="BC326" s="1022"/>
      <c r="BD326" s="1022"/>
      <c r="BE326" s="1022"/>
      <c r="BF326" s="1023"/>
    </row>
    <row r="327" spans="2:73" ht="20.25" customHeight="1">
      <c r="B327" s="207"/>
      <c r="C327" s="208"/>
      <c r="D327" s="208"/>
      <c r="E327" s="208"/>
      <c r="F327" s="208"/>
      <c r="G327" s="875" t="s">
        <v>178</v>
      </c>
      <c r="H327" s="875"/>
      <c r="I327" s="875"/>
      <c r="J327" s="875"/>
      <c r="K327" s="875"/>
      <c r="L327" s="875"/>
      <c r="M327" s="875"/>
      <c r="N327" s="875"/>
      <c r="O327" s="875"/>
      <c r="P327" s="875"/>
      <c r="Q327" s="875"/>
      <c r="R327" s="876"/>
      <c r="S327" s="166"/>
      <c r="T327" s="167"/>
      <c r="U327" s="167"/>
      <c r="V327" s="167"/>
      <c r="W327" s="167"/>
      <c r="X327" s="167"/>
      <c r="Y327" s="168"/>
      <c r="Z327" s="166"/>
      <c r="AA327" s="167"/>
      <c r="AB327" s="167"/>
      <c r="AC327" s="167"/>
      <c r="AD327" s="167"/>
      <c r="AE327" s="167"/>
      <c r="AF327" s="168"/>
      <c r="AG327" s="166"/>
      <c r="AH327" s="167"/>
      <c r="AI327" s="167"/>
      <c r="AJ327" s="167"/>
      <c r="AK327" s="167"/>
      <c r="AL327" s="167"/>
      <c r="AM327" s="168"/>
      <c r="AN327" s="166"/>
      <c r="AO327" s="167"/>
      <c r="AP327" s="167"/>
      <c r="AQ327" s="167"/>
      <c r="AR327" s="167"/>
      <c r="AS327" s="167"/>
      <c r="AT327" s="168"/>
      <c r="AU327" s="166"/>
      <c r="AV327" s="167"/>
      <c r="AW327" s="168"/>
      <c r="AX327" s="1030"/>
      <c r="AY327" s="1031"/>
      <c r="AZ327" s="1031"/>
      <c r="BA327" s="1032"/>
      <c r="BB327" s="1021"/>
      <c r="BC327" s="1022"/>
      <c r="BD327" s="1022"/>
      <c r="BE327" s="1022"/>
      <c r="BF327" s="1023"/>
    </row>
    <row r="328" spans="2:73" ht="20.25" customHeight="1" thickBot="1">
      <c r="B328" s="209"/>
      <c r="C328" s="210"/>
      <c r="D328" s="210"/>
      <c r="E328" s="210"/>
      <c r="F328" s="210"/>
      <c r="G328" s="1017" t="s">
        <v>229</v>
      </c>
      <c r="H328" s="797"/>
      <c r="I328" s="797"/>
      <c r="J328" s="797"/>
      <c r="K328" s="797"/>
      <c r="L328" s="797"/>
      <c r="M328" s="797"/>
      <c r="N328" s="797"/>
      <c r="O328" s="797"/>
      <c r="P328" s="797"/>
      <c r="Q328" s="797"/>
      <c r="R328" s="798"/>
      <c r="S328" s="171" t="str">
        <f>IF(S327&lt;&gt;"",IF(S326&gt;15,((S326-15)/5+1)*S327,S327),"")</f>
        <v/>
      </c>
      <c r="T328" s="172" t="str">
        <f t="shared" ref="T328:AW328" si="2">IF(T327&lt;&gt;"",IF(T326&gt;15,((T326-15)/5+1)*T327,T327),"")</f>
        <v/>
      </c>
      <c r="U328" s="172" t="str">
        <f t="shared" si="2"/>
        <v/>
      </c>
      <c r="V328" s="172" t="str">
        <f t="shared" si="2"/>
        <v/>
      </c>
      <c r="W328" s="172" t="str">
        <f t="shared" si="2"/>
        <v/>
      </c>
      <c r="X328" s="172" t="str">
        <f t="shared" si="2"/>
        <v/>
      </c>
      <c r="Y328" s="173" t="str">
        <f t="shared" si="2"/>
        <v/>
      </c>
      <c r="Z328" s="171" t="str">
        <f t="shared" si="2"/>
        <v/>
      </c>
      <c r="AA328" s="172" t="str">
        <f t="shared" si="2"/>
        <v/>
      </c>
      <c r="AB328" s="172" t="str">
        <f t="shared" si="2"/>
        <v/>
      </c>
      <c r="AC328" s="172" t="str">
        <f t="shared" si="2"/>
        <v/>
      </c>
      <c r="AD328" s="172" t="str">
        <f t="shared" si="2"/>
        <v/>
      </c>
      <c r="AE328" s="172" t="str">
        <f t="shared" si="2"/>
        <v/>
      </c>
      <c r="AF328" s="173" t="str">
        <f t="shared" si="2"/>
        <v/>
      </c>
      <c r="AG328" s="171" t="str">
        <f t="shared" si="2"/>
        <v/>
      </c>
      <c r="AH328" s="172" t="str">
        <f t="shared" si="2"/>
        <v/>
      </c>
      <c r="AI328" s="172" t="str">
        <f t="shared" si="2"/>
        <v/>
      </c>
      <c r="AJ328" s="172" t="str">
        <f t="shared" si="2"/>
        <v/>
      </c>
      <c r="AK328" s="172" t="str">
        <f t="shared" si="2"/>
        <v/>
      </c>
      <c r="AL328" s="172" t="str">
        <f t="shared" si="2"/>
        <v/>
      </c>
      <c r="AM328" s="173" t="str">
        <f t="shared" si="2"/>
        <v/>
      </c>
      <c r="AN328" s="171" t="str">
        <f t="shared" si="2"/>
        <v/>
      </c>
      <c r="AO328" s="172" t="str">
        <f t="shared" si="2"/>
        <v/>
      </c>
      <c r="AP328" s="172" t="str">
        <f t="shared" si="2"/>
        <v/>
      </c>
      <c r="AQ328" s="172" t="str">
        <f t="shared" si="2"/>
        <v/>
      </c>
      <c r="AR328" s="172" t="str">
        <f t="shared" si="2"/>
        <v/>
      </c>
      <c r="AS328" s="172" t="str">
        <f t="shared" si="2"/>
        <v/>
      </c>
      <c r="AT328" s="173" t="str">
        <f t="shared" si="2"/>
        <v/>
      </c>
      <c r="AU328" s="174" t="str">
        <f t="shared" si="2"/>
        <v/>
      </c>
      <c r="AV328" s="175" t="str">
        <f t="shared" si="2"/>
        <v/>
      </c>
      <c r="AW328" s="176" t="str">
        <f t="shared" si="2"/>
        <v/>
      </c>
      <c r="AX328" s="1030"/>
      <c r="AY328" s="1031"/>
      <c r="AZ328" s="1031"/>
      <c r="BA328" s="1032"/>
      <c r="BB328" s="1021"/>
      <c r="BC328" s="1022"/>
      <c r="BD328" s="1022"/>
      <c r="BE328" s="1022"/>
      <c r="BF328" s="1023"/>
    </row>
    <row r="329" spans="2:73" ht="18.75" customHeight="1">
      <c r="B329" s="799" t="s">
        <v>180</v>
      </c>
      <c r="C329" s="800"/>
      <c r="D329" s="800"/>
      <c r="E329" s="800"/>
      <c r="F329" s="800"/>
      <c r="G329" s="800"/>
      <c r="H329" s="800"/>
      <c r="I329" s="800"/>
      <c r="J329" s="800"/>
      <c r="K329" s="801"/>
      <c r="L329" s="805" t="s">
        <v>153</v>
      </c>
      <c r="M329" s="805"/>
      <c r="N329" s="805"/>
      <c r="O329" s="805"/>
      <c r="P329" s="805"/>
      <c r="Q329" s="805"/>
      <c r="R329" s="806"/>
      <c r="S329" s="177" t="str">
        <f>IF($L329="","",IF(COUNTIFS($F$22:$F$60,$L329,S$22:S$60,"&gt;0")=0,"",COUNTIFS($F$22:$F$60,$L329,S$22:S$60,"&gt;0")))</f>
        <v/>
      </c>
      <c r="T329" s="178" t="str">
        <f t="shared" ref="T329:AW333" si="3">IF($L329="","",IF(COUNTIFS($F$22:$F$60,$L329,T$22:T$60,"&gt;0")=0,"",COUNTIFS($F$22:$F$60,$L329,T$22:T$60,"&gt;0")))</f>
        <v/>
      </c>
      <c r="U329" s="178" t="str">
        <f t="shared" si="3"/>
        <v/>
      </c>
      <c r="V329" s="178" t="str">
        <f t="shared" si="3"/>
        <v/>
      </c>
      <c r="W329" s="178" t="str">
        <f t="shared" si="3"/>
        <v/>
      </c>
      <c r="X329" s="178" t="str">
        <f t="shared" si="3"/>
        <v/>
      </c>
      <c r="Y329" s="179" t="str">
        <f t="shared" si="3"/>
        <v/>
      </c>
      <c r="Z329" s="180" t="str">
        <f t="shared" si="3"/>
        <v/>
      </c>
      <c r="AA329" s="178" t="str">
        <f t="shared" si="3"/>
        <v/>
      </c>
      <c r="AB329" s="178" t="str">
        <f t="shared" si="3"/>
        <v/>
      </c>
      <c r="AC329" s="178" t="str">
        <f t="shared" si="3"/>
        <v/>
      </c>
      <c r="AD329" s="178" t="str">
        <f t="shared" si="3"/>
        <v/>
      </c>
      <c r="AE329" s="178" t="str">
        <f t="shared" si="3"/>
        <v/>
      </c>
      <c r="AF329" s="179" t="str">
        <f t="shared" si="3"/>
        <v/>
      </c>
      <c r="AG329" s="178" t="str">
        <f t="shared" si="3"/>
        <v/>
      </c>
      <c r="AH329" s="178" t="str">
        <f t="shared" si="3"/>
        <v/>
      </c>
      <c r="AI329" s="178" t="str">
        <f t="shared" si="3"/>
        <v/>
      </c>
      <c r="AJ329" s="178" t="str">
        <f t="shared" si="3"/>
        <v/>
      </c>
      <c r="AK329" s="178" t="str">
        <f t="shared" si="3"/>
        <v/>
      </c>
      <c r="AL329" s="178" t="str">
        <f t="shared" si="3"/>
        <v/>
      </c>
      <c r="AM329" s="179" t="str">
        <f t="shared" si="3"/>
        <v/>
      </c>
      <c r="AN329" s="178" t="str">
        <f t="shared" si="3"/>
        <v/>
      </c>
      <c r="AO329" s="178" t="str">
        <f t="shared" si="3"/>
        <v/>
      </c>
      <c r="AP329" s="178" t="str">
        <f t="shared" si="3"/>
        <v/>
      </c>
      <c r="AQ329" s="178" t="str">
        <f t="shared" si="3"/>
        <v/>
      </c>
      <c r="AR329" s="178" t="str">
        <f t="shared" si="3"/>
        <v/>
      </c>
      <c r="AS329" s="178" t="str">
        <f t="shared" si="3"/>
        <v/>
      </c>
      <c r="AT329" s="179" t="str">
        <f t="shared" si="3"/>
        <v/>
      </c>
      <c r="AU329" s="178" t="str">
        <f t="shared" si="3"/>
        <v/>
      </c>
      <c r="AV329" s="178" t="str">
        <f t="shared" si="3"/>
        <v/>
      </c>
      <c r="AW329" s="179" t="str">
        <f t="shared" si="3"/>
        <v/>
      </c>
      <c r="AX329" s="1030"/>
      <c r="AY329" s="1031"/>
      <c r="AZ329" s="1031"/>
      <c r="BA329" s="1032"/>
      <c r="BB329" s="1021"/>
      <c r="BC329" s="1022"/>
      <c r="BD329" s="1022"/>
      <c r="BE329" s="1022"/>
      <c r="BF329" s="1023"/>
    </row>
    <row r="330" spans="2:73" ht="18.75" customHeight="1">
      <c r="B330" s="799"/>
      <c r="C330" s="800"/>
      <c r="D330" s="800"/>
      <c r="E330" s="800"/>
      <c r="F330" s="800"/>
      <c r="G330" s="800"/>
      <c r="H330" s="800"/>
      <c r="I330" s="800"/>
      <c r="J330" s="800"/>
      <c r="K330" s="801"/>
      <c r="L330" s="807" t="s">
        <v>160</v>
      </c>
      <c r="M330" s="807"/>
      <c r="N330" s="807"/>
      <c r="O330" s="807"/>
      <c r="P330" s="807"/>
      <c r="Q330" s="807"/>
      <c r="R330" s="808"/>
      <c r="S330" s="174" t="str">
        <f t="shared" ref="S330:AH333" si="4">IF($L330="","",IF(COUNTIFS($F$22:$F$60,$L330,S$22:S$60,"&gt;0")=0,"",COUNTIFS($F$22:$F$60,$L330,S$22:S$60,"&gt;0")))</f>
        <v/>
      </c>
      <c r="T330" s="175" t="str">
        <f>IF($L330="","",IF(COUNTIFS($F$22:$F$60,$L330,T$22:T$60,"&gt;0")=0,"",COUNTIFS($F$22:$F$60,$L330,T$22:T$60,"&gt;0")))</f>
        <v/>
      </c>
      <c r="U330" s="175" t="str">
        <f t="shared" si="4"/>
        <v/>
      </c>
      <c r="V330" s="175" t="str">
        <f t="shared" si="4"/>
        <v/>
      </c>
      <c r="W330" s="175" t="str">
        <f t="shared" si="4"/>
        <v/>
      </c>
      <c r="X330" s="175" t="str">
        <f t="shared" si="4"/>
        <v/>
      </c>
      <c r="Y330" s="176" t="str">
        <f t="shared" si="4"/>
        <v/>
      </c>
      <c r="Z330" s="181" t="str">
        <f t="shared" si="4"/>
        <v/>
      </c>
      <c r="AA330" s="175" t="str">
        <f t="shared" si="4"/>
        <v/>
      </c>
      <c r="AB330" s="175" t="str">
        <f t="shared" si="4"/>
        <v/>
      </c>
      <c r="AC330" s="175" t="str">
        <f t="shared" si="4"/>
        <v/>
      </c>
      <c r="AD330" s="175" t="str">
        <f t="shared" si="4"/>
        <v/>
      </c>
      <c r="AE330" s="175" t="str">
        <f t="shared" si="4"/>
        <v/>
      </c>
      <c r="AF330" s="176" t="str">
        <f t="shared" si="4"/>
        <v/>
      </c>
      <c r="AG330" s="175" t="str">
        <f t="shared" si="4"/>
        <v/>
      </c>
      <c r="AH330" s="175" t="str">
        <f t="shared" si="4"/>
        <v/>
      </c>
      <c r="AI330" s="175" t="str">
        <f t="shared" si="3"/>
        <v/>
      </c>
      <c r="AJ330" s="175" t="str">
        <f t="shared" si="3"/>
        <v/>
      </c>
      <c r="AK330" s="175" t="str">
        <f t="shared" si="3"/>
        <v/>
      </c>
      <c r="AL330" s="175" t="str">
        <f t="shared" si="3"/>
        <v/>
      </c>
      <c r="AM330" s="176" t="str">
        <f t="shared" si="3"/>
        <v/>
      </c>
      <c r="AN330" s="175" t="str">
        <f t="shared" si="3"/>
        <v/>
      </c>
      <c r="AO330" s="175" t="str">
        <f t="shared" si="3"/>
        <v/>
      </c>
      <c r="AP330" s="175" t="str">
        <f t="shared" si="3"/>
        <v/>
      </c>
      <c r="AQ330" s="175" t="str">
        <f t="shared" si="3"/>
        <v/>
      </c>
      <c r="AR330" s="175" t="str">
        <f t="shared" si="3"/>
        <v/>
      </c>
      <c r="AS330" s="175" t="str">
        <f t="shared" si="3"/>
        <v/>
      </c>
      <c r="AT330" s="176" t="str">
        <f t="shared" si="3"/>
        <v/>
      </c>
      <c r="AU330" s="175" t="str">
        <f t="shared" si="3"/>
        <v/>
      </c>
      <c r="AV330" s="175" t="str">
        <f t="shared" si="3"/>
        <v/>
      </c>
      <c r="AW330" s="176" t="str">
        <f t="shared" si="3"/>
        <v/>
      </c>
      <c r="AX330" s="1030"/>
      <c r="AY330" s="1031"/>
      <c r="AZ330" s="1031"/>
      <c r="BA330" s="1032"/>
      <c r="BB330" s="1021"/>
      <c r="BC330" s="1022"/>
      <c r="BD330" s="1022"/>
      <c r="BE330" s="1022"/>
      <c r="BF330" s="1023"/>
    </row>
    <row r="331" spans="2:73" ht="18.75" customHeight="1">
      <c r="B331" s="799"/>
      <c r="C331" s="800"/>
      <c r="D331" s="800"/>
      <c r="E331" s="800"/>
      <c r="F331" s="800"/>
      <c r="G331" s="800"/>
      <c r="H331" s="800"/>
      <c r="I331" s="800"/>
      <c r="J331" s="800"/>
      <c r="K331" s="801"/>
      <c r="L331" s="807" t="s">
        <v>159</v>
      </c>
      <c r="M331" s="807"/>
      <c r="N331" s="807"/>
      <c r="O331" s="807"/>
      <c r="P331" s="807"/>
      <c r="Q331" s="807"/>
      <c r="R331" s="808"/>
      <c r="S331" s="174" t="str">
        <f t="shared" si="4"/>
        <v/>
      </c>
      <c r="T331" s="175" t="str">
        <f t="shared" si="3"/>
        <v/>
      </c>
      <c r="U331" s="175" t="str">
        <f t="shared" si="3"/>
        <v/>
      </c>
      <c r="V331" s="175" t="str">
        <f t="shared" si="3"/>
        <v/>
      </c>
      <c r="W331" s="175" t="str">
        <f t="shared" si="3"/>
        <v/>
      </c>
      <c r="X331" s="175" t="str">
        <f>IF($L331="","",IF(COUNTIFS($F$22:$F$60,$L331,X$22:X$60,"&gt;0")=0,"",COUNTIFS($F$22:$F$60,$L331,X$22:X$60,"&gt;0")))</f>
        <v/>
      </c>
      <c r="Y331" s="176" t="str">
        <f t="shared" si="3"/>
        <v/>
      </c>
      <c r="Z331" s="181" t="str">
        <f t="shared" si="3"/>
        <v/>
      </c>
      <c r="AA331" s="175" t="str">
        <f t="shared" si="3"/>
        <v/>
      </c>
      <c r="AB331" s="175" t="str">
        <f t="shared" si="3"/>
        <v/>
      </c>
      <c r="AC331" s="175" t="str">
        <f t="shared" si="3"/>
        <v/>
      </c>
      <c r="AD331" s="175" t="str">
        <f t="shared" si="3"/>
        <v/>
      </c>
      <c r="AE331" s="175" t="str">
        <f t="shared" si="3"/>
        <v/>
      </c>
      <c r="AF331" s="176" t="str">
        <f t="shared" si="3"/>
        <v/>
      </c>
      <c r="AG331" s="175" t="str">
        <f t="shared" si="3"/>
        <v/>
      </c>
      <c r="AH331" s="175" t="str">
        <f t="shared" si="3"/>
        <v/>
      </c>
      <c r="AI331" s="175" t="str">
        <f t="shared" si="3"/>
        <v/>
      </c>
      <c r="AJ331" s="175" t="str">
        <f t="shared" si="3"/>
        <v/>
      </c>
      <c r="AK331" s="175" t="str">
        <f t="shared" si="3"/>
        <v/>
      </c>
      <c r="AL331" s="175" t="str">
        <f t="shared" si="3"/>
        <v/>
      </c>
      <c r="AM331" s="176" t="str">
        <f t="shared" si="3"/>
        <v/>
      </c>
      <c r="AN331" s="175" t="str">
        <f t="shared" si="3"/>
        <v/>
      </c>
      <c r="AO331" s="175" t="str">
        <f t="shared" si="3"/>
        <v/>
      </c>
      <c r="AP331" s="175" t="str">
        <f t="shared" si="3"/>
        <v/>
      </c>
      <c r="AQ331" s="175" t="str">
        <f t="shared" si="3"/>
        <v/>
      </c>
      <c r="AR331" s="175" t="str">
        <f t="shared" si="3"/>
        <v/>
      </c>
      <c r="AS331" s="175" t="str">
        <f t="shared" si="3"/>
        <v/>
      </c>
      <c r="AT331" s="176" t="str">
        <f t="shared" si="3"/>
        <v/>
      </c>
      <c r="AU331" s="175" t="str">
        <f t="shared" si="3"/>
        <v/>
      </c>
      <c r="AV331" s="175" t="str">
        <f t="shared" si="3"/>
        <v/>
      </c>
      <c r="AW331" s="176" t="str">
        <f t="shared" si="3"/>
        <v/>
      </c>
      <c r="AX331" s="1030"/>
      <c r="AY331" s="1031"/>
      <c r="AZ331" s="1031"/>
      <c r="BA331" s="1032"/>
      <c r="BB331" s="1021"/>
      <c r="BC331" s="1022"/>
      <c r="BD331" s="1022"/>
      <c r="BE331" s="1022"/>
      <c r="BF331" s="1023"/>
    </row>
    <row r="332" spans="2:73" ht="18.75" customHeight="1">
      <c r="B332" s="799"/>
      <c r="C332" s="800"/>
      <c r="D332" s="800"/>
      <c r="E332" s="800"/>
      <c r="F332" s="800"/>
      <c r="G332" s="800"/>
      <c r="H332" s="800"/>
      <c r="I332" s="800"/>
      <c r="J332" s="800"/>
      <c r="K332" s="801"/>
      <c r="L332" s="807" t="s">
        <v>168</v>
      </c>
      <c r="M332" s="807"/>
      <c r="N332" s="807"/>
      <c r="O332" s="807"/>
      <c r="P332" s="807"/>
      <c r="Q332" s="807"/>
      <c r="R332" s="808"/>
      <c r="S332" s="174" t="str">
        <f t="shared" si="4"/>
        <v/>
      </c>
      <c r="T332" s="175" t="str">
        <f t="shared" si="3"/>
        <v/>
      </c>
      <c r="U332" s="175" t="str">
        <f t="shared" si="3"/>
        <v/>
      </c>
      <c r="V332" s="175" t="str">
        <f t="shared" si="3"/>
        <v/>
      </c>
      <c r="W332" s="175" t="str">
        <f t="shared" si="3"/>
        <v/>
      </c>
      <c r="X332" s="175" t="str">
        <f t="shared" si="3"/>
        <v/>
      </c>
      <c r="Y332" s="176" t="str">
        <f t="shared" si="3"/>
        <v/>
      </c>
      <c r="Z332" s="181" t="str">
        <f t="shared" si="3"/>
        <v/>
      </c>
      <c r="AA332" s="175" t="str">
        <f t="shared" si="3"/>
        <v/>
      </c>
      <c r="AB332" s="175" t="str">
        <f t="shared" si="3"/>
        <v/>
      </c>
      <c r="AC332" s="175" t="str">
        <f t="shared" si="3"/>
        <v/>
      </c>
      <c r="AD332" s="175" t="str">
        <f t="shared" si="3"/>
        <v/>
      </c>
      <c r="AE332" s="175" t="str">
        <f t="shared" si="3"/>
        <v/>
      </c>
      <c r="AF332" s="176" t="str">
        <f t="shared" si="3"/>
        <v/>
      </c>
      <c r="AG332" s="175" t="str">
        <f t="shared" si="3"/>
        <v/>
      </c>
      <c r="AH332" s="175" t="str">
        <f t="shared" si="3"/>
        <v/>
      </c>
      <c r="AI332" s="175" t="str">
        <f t="shared" si="3"/>
        <v/>
      </c>
      <c r="AJ332" s="175" t="str">
        <f t="shared" si="3"/>
        <v/>
      </c>
      <c r="AK332" s="175" t="str">
        <f t="shared" si="3"/>
        <v/>
      </c>
      <c r="AL332" s="175" t="str">
        <f t="shared" si="3"/>
        <v/>
      </c>
      <c r="AM332" s="176" t="str">
        <f t="shared" si="3"/>
        <v/>
      </c>
      <c r="AN332" s="175" t="str">
        <f t="shared" si="3"/>
        <v/>
      </c>
      <c r="AO332" s="175" t="str">
        <f t="shared" si="3"/>
        <v/>
      </c>
      <c r="AP332" s="175" t="str">
        <f t="shared" si="3"/>
        <v/>
      </c>
      <c r="AQ332" s="175" t="str">
        <f t="shared" si="3"/>
        <v/>
      </c>
      <c r="AR332" s="175" t="str">
        <f t="shared" si="3"/>
        <v/>
      </c>
      <c r="AS332" s="175" t="str">
        <f t="shared" si="3"/>
        <v/>
      </c>
      <c r="AT332" s="176" t="str">
        <f t="shared" si="3"/>
        <v/>
      </c>
      <c r="AU332" s="175" t="str">
        <f t="shared" si="3"/>
        <v/>
      </c>
      <c r="AV332" s="175" t="str">
        <f t="shared" si="3"/>
        <v/>
      </c>
      <c r="AW332" s="176" t="str">
        <f t="shared" si="3"/>
        <v/>
      </c>
      <c r="AX332" s="1030"/>
      <c r="AY332" s="1031"/>
      <c r="AZ332" s="1031"/>
      <c r="BA332" s="1032"/>
      <c r="BB332" s="1021"/>
      <c r="BC332" s="1022"/>
      <c r="BD332" s="1022"/>
      <c r="BE332" s="1022"/>
      <c r="BF332" s="1023"/>
    </row>
    <row r="333" spans="2:73" ht="18.75" customHeight="1" thickBot="1">
      <c r="B333" s="802"/>
      <c r="C333" s="803"/>
      <c r="D333" s="803"/>
      <c r="E333" s="803"/>
      <c r="F333" s="803"/>
      <c r="G333" s="803"/>
      <c r="H333" s="803"/>
      <c r="I333" s="803"/>
      <c r="J333" s="803"/>
      <c r="K333" s="804"/>
      <c r="L333" s="873"/>
      <c r="M333" s="873"/>
      <c r="N333" s="873"/>
      <c r="O333" s="873"/>
      <c r="P333" s="873"/>
      <c r="Q333" s="873"/>
      <c r="R333" s="874"/>
      <c r="S333" s="182" t="str">
        <f t="shared" si="4"/>
        <v/>
      </c>
      <c r="T333" s="183" t="str">
        <f t="shared" si="3"/>
        <v/>
      </c>
      <c r="U333" s="183" t="str">
        <f t="shared" si="3"/>
        <v/>
      </c>
      <c r="V333" s="183" t="str">
        <f t="shared" si="3"/>
        <v/>
      </c>
      <c r="W333" s="183" t="str">
        <f t="shared" si="3"/>
        <v/>
      </c>
      <c r="X333" s="183" t="str">
        <f t="shared" si="3"/>
        <v/>
      </c>
      <c r="Y333" s="184" t="str">
        <f t="shared" si="3"/>
        <v/>
      </c>
      <c r="Z333" s="185" t="str">
        <f t="shared" si="3"/>
        <v/>
      </c>
      <c r="AA333" s="183" t="str">
        <f t="shared" si="3"/>
        <v/>
      </c>
      <c r="AB333" s="183" t="str">
        <f t="shared" si="3"/>
        <v/>
      </c>
      <c r="AC333" s="183" t="str">
        <f t="shared" si="3"/>
        <v/>
      </c>
      <c r="AD333" s="183" t="str">
        <f t="shared" si="3"/>
        <v/>
      </c>
      <c r="AE333" s="183" t="str">
        <f t="shared" si="3"/>
        <v/>
      </c>
      <c r="AF333" s="184" t="str">
        <f t="shared" si="3"/>
        <v/>
      </c>
      <c r="AG333" s="183" t="str">
        <f t="shared" si="3"/>
        <v/>
      </c>
      <c r="AH333" s="183" t="str">
        <f t="shared" si="3"/>
        <v/>
      </c>
      <c r="AI333" s="183" t="str">
        <f t="shared" si="3"/>
        <v/>
      </c>
      <c r="AJ333" s="183" t="str">
        <f t="shared" si="3"/>
        <v/>
      </c>
      <c r="AK333" s="183" t="str">
        <f t="shared" si="3"/>
        <v/>
      </c>
      <c r="AL333" s="183" t="str">
        <f t="shared" si="3"/>
        <v/>
      </c>
      <c r="AM333" s="184" t="str">
        <f t="shared" si="3"/>
        <v/>
      </c>
      <c r="AN333" s="183" t="str">
        <f t="shared" si="3"/>
        <v/>
      </c>
      <c r="AO333" s="183" t="str">
        <f t="shared" si="3"/>
        <v/>
      </c>
      <c r="AP333" s="183" t="str">
        <f t="shared" si="3"/>
        <v/>
      </c>
      <c r="AQ333" s="183" t="str">
        <f t="shared" si="3"/>
        <v/>
      </c>
      <c r="AR333" s="183" t="str">
        <f t="shared" si="3"/>
        <v/>
      </c>
      <c r="AS333" s="183" t="str">
        <f t="shared" si="3"/>
        <v/>
      </c>
      <c r="AT333" s="184" t="str">
        <f t="shared" si="3"/>
        <v/>
      </c>
      <c r="AU333" s="183" t="str">
        <f t="shared" si="3"/>
        <v/>
      </c>
      <c r="AV333" s="183" t="str">
        <f t="shared" si="3"/>
        <v/>
      </c>
      <c r="AW333" s="184" t="str">
        <f t="shared" si="3"/>
        <v/>
      </c>
      <c r="AX333" s="1033"/>
      <c r="AY333" s="1034"/>
      <c r="AZ333" s="1034"/>
      <c r="BA333" s="1035"/>
      <c r="BB333" s="1024"/>
      <c r="BC333" s="1025"/>
      <c r="BD333" s="1025"/>
      <c r="BE333" s="1025"/>
      <c r="BF333" s="1026"/>
    </row>
    <row r="334" spans="2:73" ht="13.5" customHeight="1">
      <c r="C334" s="186"/>
      <c r="D334" s="186"/>
      <c r="E334" s="186"/>
      <c r="F334" s="186"/>
      <c r="G334" s="187"/>
      <c r="H334" s="188"/>
      <c r="AF334" s="116"/>
    </row>
    <row r="335" spans="2:73" ht="11.45" customHeight="1">
      <c r="H335" s="189"/>
      <c r="I335" s="189"/>
      <c r="J335" s="189"/>
      <c r="K335" s="189"/>
      <c r="L335" s="189"/>
      <c r="M335" s="189"/>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row>
    <row r="336" spans="2:73" ht="20.25" customHeight="1">
      <c r="BN336" s="111"/>
      <c r="BO336" s="100"/>
      <c r="BP336" s="111"/>
      <c r="BQ336" s="111"/>
      <c r="BR336" s="111"/>
      <c r="BS336" s="160"/>
      <c r="BT336" s="190"/>
      <c r="BU336" s="190"/>
    </row>
    <row r="337" spans="3:9" ht="20.25" customHeight="1">
      <c r="C337" s="191"/>
      <c r="D337" s="191"/>
      <c r="E337" s="191"/>
      <c r="F337" s="191"/>
      <c r="G337" s="191"/>
      <c r="H337" s="116"/>
      <c r="I337" s="116"/>
    </row>
    <row r="338" spans="3:9" ht="20.25" customHeight="1">
      <c r="C338" s="191"/>
      <c r="D338" s="191"/>
      <c r="E338" s="191"/>
      <c r="F338" s="191"/>
      <c r="G338" s="191"/>
      <c r="H338" s="116"/>
      <c r="I338" s="116"/>
    </row>
    <row r="339" spans="3:9" ht="20.25" customHeight="1">
      <c r="C339" s="116"/>
      <c r="D339" s="116"/>
      <c r="E339" s="116"/>
      <c r="F339" s="116"/>
      <c r="G339" s="116"/>
    </row>
    <row r="340" spans="3:9" ht="20.25" customHeight="1">
      <c r="C340" s="116"/>
      <c r="D340" s="116"/>
      <c r="E340" s="116"/>
      <c r="F340" s="116"/>
      <c r="G340" s="116"/>
    </row>
    <row r="341" spans="3:9" ht="20.25" customHeight="1">
      <c r="C341" s="116"/>
      <c r="D341" s="116"/>
      <c r="E341" s="116"/>
      <c r="F341" s="116"/>
      <c r="G341" s="116"/>
    </row>
    <row r="342" spans="3:9" ht="20.25" customHeight="1">
      <c r="C342" s="116"/>
      <c r="D342" s="116"/>
      <c r="E342" s="116"/>
      <c r="F342" s="116"/>
      <c r="G342" s="116"/>
    </row>
  </sheetData>
  <sheetProtection sheet="1" insertColumns="0" deleteRows="0"/>
  <mergeCells count="155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BI3:BJ4"/>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decimal" allowBlank="1" showInputMessage="1" showErrorMessage="1" error="入力可能範囲　32～40" sqref="AX6" xr:uid="{9041A8EF-B0CF-41B4-9EDA-4F7859E05669}">
      <formula1>32</formula1>
      <formula2>40</formula2>
    </dataValidation>
    <dataValidation type="list" allowBlank="1" showInputMessage="1" sqref="G22:G321" xr:uid="{1E2D2692-9386-4380-8AC9-FE05FAA89769}">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70CEB0E2-9228-40A3-B27D-700DC3ACABCF}">
      <formula1>シフト記号表</formula1>
    </dataValidation>
    <dataValidation type="list" allowBlank="1" showInputMessage="1" sqref="C22:E321" xr:uid="{DFCD4FE3-53C8-4B54-A0C8-BFEAE9AE38DB}">
      <formula1>職種</formula1>
    </dataValidation>
    <dataValidation type="list" allowBlank="1" showInputMessage="1" showErrorMessage="1" sqref="BB4:BE4" xr:uid="{7DCE0E9B-5A99-4F76-9869-90A9A008FFD6}">
      <formula1>"予定,実績,予定・実績"</formula1>
    </dataValidation>
    <dataValidation type="list" errorStyle="warning" allowBlank="1" showInputMessage="1" error="リストにない場合のみ、入力してください。" sqref="H22:K321" xr:uid="{13C2E2BF-A141-4AC7-84D2-94941FB98C83}">
      <formula1>INDIRECT(C22)</formula1>
    </dataValidation>
    <dataValidation type="list" allowBlank="1" showInputMessage="1" showErrorMessage="1" sqref="BB3:BE3" xr:uid="{A06DDDBA-7E70-4CF6-B548-7176AA465A59}">
      <formula1>"４週,暦月"</formula1>
    </dataValidation>
    <dataValidation type="list" allowBlank="1" showInputMessage="1" showErrorMessage="1" sqref="AC3" xr:uid="{A7F8BD3D-D4AB-4BC0-9F8A-3A706281339C}">
      <formula1>#REF!</formula1>
    </dataValidation>
  </dataValidations>
  <hyperlinks>
    <hyperlink ref="BI3" location="添付書類一覧!A1" display="添付書類一覧に戻る" xr:uid="{DB83E485-AF9F-4DE5-995B-4BCD8DC1F916}"/>
  </hyperlink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1C79FA62-D84C-4D64-88D6-D24FE05698A7}">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E58D-8FCB-4708-BF81-3C6EE544398C}">
  <sheetPr>
    <tabColor theme="9" tint="0.79998168889431442"/>
    <pageSetUpPr fitToPage="1"/>
  </sheetPr>
  <dimension ref="B1:Z42"/>
  <sheetViews>
    <sheetView showGridLines="0" view="pageBreakPreview" topLeftCell="H1" zoomScale="60" zoomScaleNormal="100" workbookViewId="0">
      <selection activeCell="Z12" sqref="Z12"/>
    </sheetView>
  </sheetViews>
  <sheetFormatPr defaultRowHeight="18.75"/>
  <cols>
    <col min="1" max="1" width="1.625" style="194" customWidth="1"/>
    <col min="2" max="2" width="5.625" style="193" customWidth="1"/>
    <col min="3" max="3" width="10.625" style="193" customWidth="1"/>
    <col min="4" max="4" width="3.375" style="193" bestFit="1" customWidth="1"/>
    <col min="5" max="5" width="15.625" style="194" customWidth="1"/>
    <col min="6" max="6" width="3.375" style="194" bestFit="1" customWidth="1"/>
    <col min="7" max="7" width="15.625" style="194" customWidth="1"/>
    <col min="8" max="8" width="3.375" style="194" bestFit="1" customWidth="1"/>
    <col min="9" max="9" width="15.625" style="193" customWidth="1"/>
    <col min="10" max="10" width="3.375" style="194" bestFit="1" customWidth="1"/>
    <col min="11" max="11" width="15.625" style="194" customWidth="1"/>
    <col min="12" max="12" width="3.375" style="194" customWidth="1"/>
    <col min="13" max="13" width="15.625" style="194" customWidth="1"/>
    <col min="14" max="14" width="3.375" style="194" customWidth="1"/>
    <col min="15" max="15" width="15.625" style="194" customWidth="1"/>
    <col min="16" max="16" width="3.375" style="194" customWidth="1"/>
    <col min="17" max="17" width="15.625" style="194" customWidth="1"/>
    <col min="18" max="18" width="3.375" style="194" customWidth="1"/>
    <col min="19" max="19" width="15.625" style="194" customWidth="1"/>
    <col min="20" max="20" width="3.375" style="194" customWidth="1"/>
    <col min="21" max="21" width="15.625" style="194" customWidth="1"/>
    <col min="22" max="22" width="3.375" style="194" customWidth="1"/>
    <col min="23" max="23" width="50.625" style="194" customWidth="1"/>
    <col min="24" max="24" width="9" style="194"/>
    <col min="25" max="25" width="13.625" style="194" customWidth="1"/>
    <col min="26" max="26" width="15.375" style="194" customWidth="1"/>
    <col min="27" max="16384" width="9" style="194"/>
  </cols>
  <sheetData>
    <row r="1" spans="2:26" ht="18.75" customHeight="1">
      <c r="B1" s="192" t="s">
        <v>181</v>
      </c>
    </row>
    <row r="2" spans="2:26" ht="18.75" customHeight="1" thickBot="1">
      <c r="B2" s="195" t="s">
        <v>182</v>
      </c>
      <c r="E2" s="196"/>
      <c r="I2" s="197"/>
      <c r="Y2" s="263"/>
      <c r="Z2" s="263"/>
    </row>
    <row r="3" spans="2:26" ht="18.75" customHeight="1" thickTop="1">
      <c r="B3" s="197" t="s">
        <v>183</v>
      </c>
      <c r="E3" s="196" t="s">
        <v>184</v>
      </c>
      <c r="I3" s="197"/>
      <c r="Y3" s="697" t="s">
        <v>408</v>
      </c>
      <c r="Z3" s="698"/>
    </row>
    <row r="4" spans="2:26" ht="18.75" customHeight="1" thickBot="1">
      <c r="B4" s="195"/>
      <c r="E4" s="1016" t="s">
        <v>185</v>
      </c>
      <c r="F4" s="1016"/>
      <c r="G4" s="1016"/>
      <c r="H4" s="1016"/>
      <c r="I4" s="1016"/>
      <c r="J4" s="1016"/>
      <c r="K4" s="1016"/>
      <c r="M4" s="1016" t="s">
        <v>186</v>
      </c>
      <c r="N4" s="1016"/>
      <c r="O4" s="1016"/>
      <c r="Q4" s="1016" t="s">
        <v>187</v>
      </c>
      <c r="R4" s="1016"/>
      <c r="S4" s="1016"/>
      <c r="T4" s="1016"/>
      <c r="U4" s="1016"/>
      <c r="W4" s="1016" t="s">
        <v>188</v>
      </c>
      <c r="Y4" s="699"/>
      <c r="Z4" s="700"/>
    </row>
    <row r="5" spans="2:26" ht="18.75" customHeight="1" thickTop="1">
      <c r="B5" s="193" t="s">
        <v>131</v>
      </c>
      <c r="C5" s="193" t="s">
        <v>189</v>
      </c>
      <c r="E5" s="193" t="s">
        <v>190</v>
      </c>
      <c r="F5" s="193"/>
      <c r="G5" s="193" t="s">
        <v>191</v>
      </c>
      <c r="I5" s="193" t="s">
        <v>192</v>
      </c>
      <c r="K5" s="193" t="s">
        <v>185</v>
      </c>
      <c r="M5" s="193" t="s">
        <v>193</v>
      </c>
      <c r="O5" s="193" t="s">
        <v>194</v>
      </c>
      <c r="Q5" s="193" t="s">
        <v>193</v>
      </c>
      <c r="S5" s="193" t="s">
        <v>194</v>
      </c>
      <c r="U5" s="193" t="s">
        <v>185</v>
      </c>
      <c r="W5" s="1016"/>
      <c r="Y5" s="263"/>
      <c r="Z5" s="263"/>
    </row>
    <row r="6" spans="2:26" ht="18.75" customHeight="1">
      <c r="B6" s="193">
        <v>1</v>
      </c>
      <c r="C6" s="198" t="s">
        <v>149</v>
      </c>
      <c r="D6" s="193" t="s">
        <v>195</v>
      </c>
      <c r="E6" s="199">
        <v>0.375</v>
      </c>
      <c r="F6" s="193" t="s">
        <v>128</v>
      </c>
      <c r="G6" s="199">
        <v>0.75</v>
      </c>
      <c r="H6" s="194" t="s">
        <v>196</v>
      </c>
      <c r="I6" s="199">
        <v>4.1666666666666664E-2</v>
      </c>
      <c r="J6" s="194" t="s">
        <v>110</v>
      </c>
      <c r="K6" s="200">
        <f t="shared" ref="K6:K8" si="0">(G6-E6-I6)*24</f>
        <v>8</v>
      </c>
      <c r="M6" s="199">
        <v>0.39583333333333331</v>
      </c>
      <c r="N6" s="193" t="s">
        <v>128</v>
      </c>
      <c r="O6" s="199">
        <v>0.6875</v>
      </c>
      <c r="Q6" s="201">
        <f>IF(E6&lt;M6,M6,E6)</f>
        <v>0.39583333333333331</v>
      </c>
      <c r="R6" s="193" t="s">
        <v>128</v>
      </c>
      <c r="S6" s="201">
        <f t="shared" ref="S6:S8" si="1">IF(G6&gt;O6,O6,G6)</f>
        <v>0.6875</v>
      </c>
      <c r="U6" s="200">
        <f t="shared" ref="U6:U8" si="2">(S6-Q6)*24</f>
        <v>7</v>
      </c>
      <c r="W6" s="202"/>
      <c r="Y6" s="92"/>
      <c r="Z6" s="92"/>
    </row>
    <row r="7" spans="2:26" ht="18.75" customHeight="1">
      <c r="B7" s="193">
        <v>2</v>
      </c>
      <c r="C7" s="198" t="s">
        <v>197</v>
      </c>
      <c r="D7" s="193" t="s">
        <v>195</v>
      </c>
      <c r="E7" s="199"/>
      <c r="F7" s="193" t="s">
        <v>128</v>
      </c>
      <c r="G7" s="199"/>
      <c r="H7" s="194" t="s">
        <v>196</v>
      </c>
      <c r="I7" s="199">
        <v>0</v>
      </c>
      <c r="J7" s="194" t="s">
        <v>110</v>
      </c>
      <c r="K7" s="200">
        <f t="shared" si="0"/>
        <v>0</v>
      </c>
      <c r="M7" s="199"/>
      <c r="N7" s="193" t="s">
        <v>128</v>
      </c>
      <c r="O7" s="199"/>
      <c r="Q7" s="201">
        <f t="shared" ref="Q7:Q8" si="3">IF(E7&lt;M7,M7,E7)</f>
        <v>0</v>
      </c>
      <c r="R7" s="193" t="s">
        <v>128</v>
      </c>
      <c r="S7" s="201">
        <f t="shared" si="1"/>
        <v>0</v>
      </c>
      <c r="U7" s="200">
        <f t="shared" si="2"/>
        <v>0</v>
      </c>
      <c r="W7" s="202"/>
    </row>
    <row r="8" spans="2:26">
      <c r="B8" s="193">
        <v>3</v>
      </c>
      <c r="C8" s="198" t="s">
        <v>198</v>
      </c>
      <c r="D8" s="193" t="s">
        <v>195</v>
      </c>
      <c r="E8" s="199"/>
      <c r="F8" s="193" t="s">
        <v>128</v>
      </c>
      <c r="G8" s="199"/>
      <c r="H8" s="194" t="s">
        <v>196</v>
      </c>
      <c r="I8" s="199">
        <v>0</v>
      </c>
      <c r="J8" s="194" t="s">
        <v>110</v>
      </c>
      <c r="K8" s="200">
        <f t="shared" si="0"/>
        <v>0</v>
      </c>
      <c r="M8" s="199"/>
      <c r="N8" s="193" t="s">
        <v>128</v>
      </c>
      <c r="O8" s="199"/>
      <c r="Q8" s="201">
        <f t="shared" si="3"/>
        <v>0</v>
      </c>
      <c r="R8" s="193" t="s">
        <v>128</v>
      </c>
      <c r="S8" s="201">
        <f t="shared" si="1"/>
        <v>0</v>
      </c>
      <c r="U8" s="200">
        <f t="shared" si="2"/>
        <v>0</v>
      </c>
      <c r="W8" s="202"/>
    </row>
    <row r="9" spans="2:26">
      <c r="B9" s="193">
        <v>4</v>
      </c>
      <c r="C9" s="198" t="s">
        <v>199</v>
      </c>
      <c r="D9" s="193" t="s">
        <v>195</v>
      </c>
      <c r="E9" s="199"/>
      <c r="F9" s="193" t="s">
        <v>128</v>
      </c>
      <c r="G9" s="199"/>
      <c r="H9" s="194" t="s">
        <v>196</v>
      </c>
      <c r="I9" s="199">
        <v>0</v>
      </c>
      <c r="J9" s="194" t="s">
        <v>110</v>
      </c>
      <c r="K9" s="200">
        <f>(G9-E9-I9)*24</f>
        <v>0</v>
      </c>
      <c r="M9" s="199"/>
      <c r="N9" s="193" t="s">
        <v>128</v>
      </c>
      <c r="O9" s="199"/>
      <c r="Q9" s="201">
        <f>IF(E9&lt;M9,M9,E9)</f>
        <v>0</v>
      </c>
      <c r="R9" s="193" t="s">
        <v>128</v>
      </c>
      <c r="S9" s="201">
        <f>IF(G9&gt;O9,O9,G9)</f>
        <v>0</v>
      </c>
      <c r="U9" s="200">
        <f>(S9-Q9)*24</f>
        <v>0</v>
      </c>
      <c r="W9" s="202"/>
    </row>
    <row r="10" spans="2:26">
      <c r="B10" s="193">
        <v>5</v>
      </c>
      <c r="C10" s="198" t="s">
        <v>200</v>
      </c>
      <c r="D10" s="193" t="s">
        <v>195</v>
      </c>
      <c r="E10" s="199"/>
      <c r="F10" s="193" t="s">
        <v>128</v>
      </c>
      <c r="G10" s="199"/>
      <c r="H10" s="194" t="s">
        <v>196</v>
      </c>
      <c r="I10" s="199">
        <v>0</v>
      </c>
      <c r="J10" s="194" t="s">
        <v>110</v>
      </c>
      <c r="K10" s="200">
        <f>(G10-E10-I10)*24</f>
        <v>0</v>
      </c>
      <c r="M10" s="199"/>
      <c r="N10" s="193" t="s">
        <v>128</v>
      </c>
      <c r="O10" s="199"/>
      <c r="Q10" s="201">
        <f t="shared" ref="Q10:Q25" si="4">IF(E10&lt;M10,M10,E10)</f>
        <v>0</v>
      </c>
      <c r="R10" s="193" t="s">
        <v>128</v>
      </c>
      <c r="S10" s="201">
        <f t="shared" ref="S10:S25" si="5">IF(G10&gt;O10,O10,G10)</f>
        <v>0</v>
      </c>
      <c r="U10" s="200">
        <f t="shared" ref="U10:U25" si="6">(S10-Q10)*24</f>
        <v>0</v>
      </c>
      <c r="W10" s="202"/>
    </row>
    <row r="11" spans="2:26">
      <c r="B11" s="193">
        <v>6</v>
      </c>
      <c r="C11" s="198" t="s">
        <v>201</v>
      </c>
      <c r="D11" s="193" t="s">
        <v>195</v>
      </c>
      <c r="E11" s="199"/>
      <c r="F11" s="193" t="s">
        <v>128</v>
      </c>
      <c r="G11" s="199"/>
      <c r="H11" s="194" t="s">
        <v>196</v>
      </c>
      <c r="I11" s="199">
        <v>0</v>
      </c>
      <c r="J11" s="194" t="s">
        <v>110</v>
      </c>
      <c r="K11" s="200">
        <f t="shared" ref="K11:K25" si="7">(G11-E11-I11)*24</f>
        <v>0</v>
      </c>
      <c r="M11" s="199"/>
      <c r="N11" s="193" t="s">
        <v>128</v>
      </c>
      <c r="O11" s="199"/>
      <c r="Q11" s="201">
        <f t="shared" si="4"/>
        <v>0</v>
      </c>
      <c r="R11" s="193" t="s">
        <v>128</v>
      </c>
      <c r="S11" s="201">
        <f t="shared" si="5"/>
        <v>0</v>
      </c>
      <c r="U11" s="200">
        <f t="shared" si="6"/>
        <v>0</v>
      </c>
      <c r="W11" s="202"/>
    </row>
    <row r="12" spans="2:26">
      <c r="B12" s="193">
        <v>7</v>
      </c>
      <c r="C12" s="198" t="s">
        <v>202</v>
      </c>
      <c r="D12" s="193" t="s">
        <v>195</v>
      </c>
      <c r="E12" s="199"/>
      <c r="F12" s="193" t="s">
        <v>128</v>
      </c>
      <c r="G12" s="199"/>
      <c r="H12" s="194" t="s">
        <v>196</v>
      </c>
      <c r="I12" s="199">
        <v>0</v>
      </c>
      <c r="J12" s="194" t="s">
        <v>110</v>
      </c>
      <c r="K12" s="200">
        <f t="shared" si="7"/>
        <v>0</v>
      </c>
      <c r="M12" s="199"/>
      <c r="N12" s="193" t="s">
        <v>128</v>
      </c>
      <c r="O12" s="199"/>
      <c r="Q12" s="201">
        <f t="shared" si="4"/>
        <v>0</v>
      </c>
      <c r="R12" s="193" t="s">
        <v>128</v>
      </c>
      <c r="S12" s="201">
        <f t="shared" si="5"/>
        <v>0</v>
      </c>
      <c r="U12" s="200">
        <f t="shared" si="6"/>
        <v>0</v>
      </c>
      <c r="W12" s="202"/>
    </row>
    <row r="13" spans="2:26">
      <c r="B13" s="193">
        <v>8</v>
      </c>
      <c r="C13" s="198" t="s">
        <v>203</v>
      </c>
      <c r="D13" s="193" t="s">
        <v>195</v>
      </c>
      <c r="E13" s="199"/>
      <c r="F13" s="193" t="s">
        <v>128</v>
      </c>
      <c r="G13" s="199"/>
      <c r="H13" s="194" t="s">
        <v>196</v>
      </c>
      <c r="I13" s="199">
        <v>0</v>
      </c>
      <c r="J13" s="194" t="s">
        <v>110</v>
      </c>
      <c r="K13" s="200">
        <f t="shared" si="7"/>
        <v>0</v>
      </c>
      <c r="M13" s="199"/>
      <c r="N13" s="193" t="s">
        <v>128</v>
      </c>
      <c r="O13" s="199"/>
      <c r="Q13" s="201">
        <f t="shared" si="4"/>
        <v>0</v>
      </c>
      <c r="R13" s="193" t="s">
        <v>128</v>
      </c>
      <c r="S13" s="201">
        <f t="shared" si="5"/>
        <v>0</v>
      </c>
      <c r="U13" s="200">
        <f t="shared" si="6"/>
        <v>0</v>
      </c>
      <c r="W13" s="202"/>
    </row>
    <row r="14" spans="2:26">
      <c r="B14" s="193">
        <v>9</v>
      </c>
      <c r="C14" s="198" t="s">
        <v>204</v>
      </c>
      <c r="D14" s="193" t="s">
        <v>195</v>
      </c>
      <c r="E14" s="199"/>
      <c r="F14" s="193" t="s">
        <v>128</v>
      </c>
      <c r="G14" s="199"/>
      <c r="H14" s="194" t="s">
        <v>196</v>
      </c>
      <c r="I14" s="199">
        <v>0</v>
      </c>
      <c r="J14" s="194" t="s">
        <v>110</v>
      </c>
      <c r="K14" s="200">
        <f t="shared" si="7"/>
        <v>0</v>
      </c>
      <c r="M14" s="199"/>
      <c r="N14" s="193" t="s">
        <v>128</v>
      </c>
      <c r="O14" s="199"/>
      <c r="Q14" s="201">
        <f t="shared" si="4"/>
        <v>0</v>
      </c>
      <c r="R14" s="193" t="s">
        <v>128</v>
      </c>
      <c r="S14" s="201">
        <f t="shared" si="5"/>
        <v>0</v>
      </c>
      <c r="U14" s="200">
        <f t="shared" si="6"/>
        <v>0</v>
      </c>
      <c r="W14" s="202"/>
    </row>
    <row r="15" spans="2:26">
      <c r="B15" s="193">
        <v>10</v>
      </c>
      <c r="C15" s="198" t="s">
        <v>205</v>
      </c>
      <c r="D15" s="193" t="s">
        <v>195</v>
      </c>
      <c r="E15" s="199"/>
      <c r="F15" s="193" t="s">
        <v>128</v>
      </c>
      <c r="G15" s="199"/>
      <c r="H15" s="194" t="s">
        <v>196</v>
      </c>
      <c r="I15" s="199">
        <v>0</v>
      </c>
      <c r="J15" s="194" t="s">
        <v>110</v>
      </c>
      <c r="K15" s="200">
        <f t="shared" si="7"/>
        <v>0</v>
      </c>
      <c r="M15" s="199"/>
      <c r="N15" s="193" t="s">
        <v>128</v>
      </c>
      <c r="O15" s="199"/>
      <c r="Q15" s="201">
        <f t="shared" si="4"/>
        <v>0</v>
      </c>
      <c r="R15" s="193" t="s">
        <v>128</v>
      </c>
      <c r="S15" s="201">
        <f>IF(G15&gt;O15,O15,G15)</f>
        <v>0</v>
      </c>
      <c r="U15" s="200">
        <f t="shared" si="6"/>
        <v>0</v>
      </c>
      <c r="W15" s="202"/>
    </row>
    <row r="16" spans="2:26">
      <c r="B16" s="193">
        <v>11</v>
      </c>
      <c r="C16" s="198" t="s">
        <v>206</v>
      </c>
      <c r="D16" s="193" t="s">
        <v>195</v>
      </c>
      <c r="E16" s="199"/>
      <c r="F16" s="193" t="s">
        <v>128</v>
      </c>
      <c r="G16" s="199"/>
      <c r="H16" s="194" t="s">
        <v>196</v>
      </c>
      <c r="I16" s="199">
        <v>0</v>
      </c>
      <c r="J16" s="194" t="s">
        <v>110</v>
      </c>
      <c r="K16" s="200">
        <f t="shared" si="7"/>
        <v>0</v>
      </c>
      <c r="M16" s="199"/>
      <c r="N16" s="193" t="s">
        <v>128</v>
      </c>
      <c r="O16" s="199"/>
      <c r="Q16" s="201">
        <f t="shared" si="4"/>
        <v>0</v>
      </c>
      <c r="R16" s="193" t="s">
        <v>128</v>
      </c>
      <c r="S16" s="201">
        <f t="shared" si="5"/>
        <v>0</v>
      </c>
      <c r="U16" s="200">
        <f t="shared" si="6"/>
        <v>0</v>
      </c>
      <c r="W16" s="202"/>
    </row>
    <row r="17" spans="2:23">
      <c r="B17" s="193">
        <v>12</v>
      </c>
      <c r="C17" s="198" t="s">
        <v>207</v>
      </c>
      <c r="D17" s="193" t="s">
        <v>195</v>
      </c>
      <c r="E17" s="199"/>
      <c r="F17" s="193" t="s">
        <v>128</v>
      </c>
      <c r="G17" s="199"/>
      <c r="H17" s="194" t="s">
        <v>196</v>
      </c>
      <c r="I17" s="199">
        <v>0</v>
      </c>
      <c r="J17" s="194" t="s">
        <v>110</v>
      </c>
      <c r="K17" s="200">
        <f t="shared" si="7"/>
        <v>0</v>
      </c>
      <c r="M17" s="199"/>
      <c r="N17" s="193" t="s">
        <v>128</v>
      </c>
      <c r="O17" s="199"/>
      <c r="Q17" s="201">
        <f t="shared" si="4"/>
        <v>0</v>
      </c>
      <c r="R17" s="193" t="s">
        <v>128</v>
      </c>
      <c r="S17" s="201">
        <f t="shared" si="5"/>
        <v>0</v>
      </c>
      <c r="U17" s="200">
        <f t="shared" si="6"/>
        <v>0</v>
      </c>
      <c r="W17" s="202"/>
    </row>
    <row r="18" spans="2:23">
      <c r="B18" s="193">
        <v>13</v>
      </c>
      <c r="C18" s="198" t="s">
        <v>208</v>
      </c>
      <c r="D18" s="193" t="s">
        <v>195</v>
      </c>
      <c r="E18" s="199"/>
      <c r="F18" s="193" t="s">
        <v>128</v>
      </c>
      <c r="G18" s="199"/>
      <c r="H18" s="194" t="s">
        <v>196</v>
      </c>
      <c r="I18" s="199">
        <v>0</v>
      </c>
      <c r="J18" s="194" t="s">
        <v>110</v>
      </c>
      <c r="K18" s="200">
        <f t="shared" si="7"/>
        <v>0</v>
      </c>
      <c r="M18" s="199"/>
      <c r="N18" s="193" t="s">
        <v>128</v>
      </c>
      <c r="O18" s="199"/>
      <c r="Q18" s="201">
        <f t="shared" si="4"/>
        <v>0</v>
      </c>
      <c r="R18" s="193" t="s">
        <v>128</v>
      </c>
      <c r="S18" s="201">
        <f t="shared" si="5"/>
        <v>0</v>
      </c>
      <c r="U18" s="200">
        <f t="shared" si="6"/>
        <v>0</v>
      </c>
      <c r="W18" s="202"/>
    </row>
    <row r="19" spans="2:23">
      <c r="B19" s="193">
        <v>14</v>
      </c>
      <c r="C19" s="198" t="s">
        <v>209</v>
      </c>
      <c r="D19" s="193" t="s">
        <v>195</v>
      </c>
      <c r="E19" s="199"/>
      <c r="F19" s="193" t="s">
        <v>128</v>
      </c>
      <c r="G19" s="199"/>
      <c r="H19" s="194" t="s">
        <v>196</v>
      </c>
      <c r="I19" s="199">
        <v>0</v>
      </c>
      <c r="J19" s="194" t="s">
        <v>110</v>
      </c>
      <c r="K19" s="200">
        <f t="shared" si="7"/>
        <v>0</v>
      </c>
      <c r="M19" s="199"/>
      <c r="N19" s="193" t="s">
        <v>128</v>
      </c>
      <c r="O19" s="199"/>
      <c r="Q19" s="201">
        <f t="shared" si="4"/>
        <v>0</v>
      </c>
      <c r="R19" s="193" t="s">
        <v>128</v>
      </c>
      <c r="S19" s="201">
        <f t="shared" si="5"/>
        <v>0</v>
      </c>
      <c r="U19" s="200">
        <f t="shared" si="6"/>
        <v>0</v>
      </c>
      <c r="W19" s="202"/>
    </row>
    <row r="20" spans="2:23">
      <c r="B20" s="193">
        <v>15</v>
      </c>
      <c r="C20" s="198" t="s">
        <v>210</v>
      </c>
      <c r="D20" s="193" t="s">
        <v>195</v>
      </c>
      <c r="E20" s="199"/>
      <c r="F20" s="193" t="s">
        <v>128</v>
      </c>
      <c r="G20" s="199"/>
      <c r="H20" s="194" t="s">
        <v>196</v>
      </c>
      <c r="I20" s="199">
        <v>0</v>
      </c>
      <c r="J20" s="194" t="s">
        <v>110</v>
      </c>
      <c r="K20" s="203">
        <f t="shared" si="7"/>
        <v>0</v>
      </c>
      <c r="M20" s="199"/>
      <c r="N20" s="193" t="s">
        <v>128</v>
      </c>
      <c r="O20" s="199"/>
      <c r="Q20" s="201">
        <f t="shared" si="4"/>
        <v>0</v>
      </c>
      <c r="R20" s="193" t="s">
        <v>128</v>
      </c>
      <c r="S20" s="201">
        <f t="shared" si="5"/>
        <v>0</v>
      </c>
      <c r="U20" s="200">
        <f t="shared" si="6"/>
        <v>0</v>
      </c>
      <c r="W20" s="202"/>
    </row>
    <row r="21" spans="2:23">
      <c r="B21" s="193">
        <v>16</v>
      </c>
      <c r="C21" s="198" t="s">
        <v>211</v>
      </c>
      <c r="D21" s="193" t="s">
        <v>195</v>
      </c>
      <c r="E21" s="199"/>
      <c r="F21" s="193" t="s">
        <v>128</v>
      </c>
      <c r="G21" s="199"/>
      <c r="H21" s="194" t="s">
        <v>196</v>
      </c>
      <c r="I21" s="199">
        <v>0</v>
      </c>
      <c r="J21" s="194" t="s">
        <v>110</v>
      </c>
      <c r="K21" s="200">
        <f t="shared" si="7"/>
        <v>0</v>
      </c>
      <c r="M21" s="199"/>
      <c r="N21" s="193" t="s">
        <v>128</v>
      </c>
      <c r="O21" s="199"/>
      <c r="Q21" s="201">
        <f t="shared" si="4"/>
        <v>0</v>
      </c>
      <c r="R21" s="193" t="s">
        <v>128</v>
      </c>
      <c r="S21" s="201">
        <f t="shared" si="5"/>
        <v>0</v>
      </c>
      <c r="U21" s="200">
        <f t="shared" si="6"/>
        <v>0</v>
      </c>
      <c r="W21" s="202"/>
    </row>
    <row r="22" spans="2:23">
      <c r="B22" s="193">
        <v>17</v>
      </c>
      <c r="C22" s="198" t="s">
        <v>212</v>
      </c>
      <c r="D22" s="193" t="s">
        <v>195</v>
      </c>
      <c r="E22" s="199"/>
      <c r="F22" s="193" t="s">
        <v>128</v>
      </c>
      <c r="G22" s="199"/>
      <c r="H22" s="194" t="s">
        <v>196</v>
      </c>
      <c r="I22" s="199">
        <v>0</v>
      </c>
      <c r="J22" s="194" t="s">
        <v>110</v>
      </c>
      <c r="K22" s="200">
        <f t="shared" si="7"/>
        <v>0</v>
      </c>
      <c r="M22" s="199"/>
      <c r="N22" s="193" t="s">
        <v>128</v>
      </c>
      <c r="O22" s="199"/>
      <c r="Q22" s="201">
        <f t="shared" si="4"/>
        <v>0</v>
      </c>
      <c r="R22" s="193" t="s">
        <v>128</v>
      </c>
      <c r="S22" s="201">
        <f t="shared" si="5"/>
        <v>0</v>
      </c>
      <c r="U22" s="200">
        <f t="shared" si="6"/>
        <v>0</v>
      </c>
      <c r="W22" s="202"/>
    </row>
    <row r="23" spans="2:23">
      <c r="B23" s="193">
        <v>18</v>
      </c>
      <c r="C23" s="198" t="s">
        <v>213</v>
      </c>
      <c r="D23" s="193" t="s">
        <v>195</v>
      </c>
      <c r="E23" s="199"/>
      <c r="F23" s="193" t="s">
        <v>128</v>
      </c>
      <c r="G23" s="199"/>
      <c r="H23" s="194" t="s">
        <v>196</v>
      </c>
      <c r="I23" s="199">
        <v>0</v>
      </c>
      <c r="J23" s="194" t="s">
        <v>110</v>
      </c>
      <c r="K23" s="200">
        <f t="shared" si="7"/>
        <v>0</v>
      </c>
      <c r="M23" s="199"/>
      <c r="N23" s="193" t="s">
        <v>128</v>
      </c>
      <c r="O23" s="199"/>
      <c r="Q23" s="201">
        <f t="shared" si="4"/>
        <v>0</v>
      </c>
      <c r="R23" s="193" t="s">
        <v>128</v>
      </c>
      <c r="S23" s="201">
        <f t="shared" si="5"/>
        <v>0</v>
      </c>
      <c r="U23" s="200">
        <f t="shared" si="6"/>
        <v>0</v>
      </c>
      <c r="W23" s="202"/>
    </row>
    <row r="24" spans="2:23">
      <c r="B24" s="193">
        <v>19</v>
      </c>
      <c r="C24" s="198" t="s">
        <v>214</v>
      </c>
      <c r="D24" s="193" t="s">
        <v>195</v>
      </c>
      <c r="E24" s="199"/>
      <c r="F24" s="193" t="s">
        <v>128</v>
      </c>
      <c r="G24" s="199"/>
      <c r="H24" s="194" t="s">
        <v>196</v>
      </c>
      <c r="I24" s="199">
        <v>0</v>
      </c>
      <c r="J24" s="194" t="s">
        <v>110</v>
      </c>
      <c r="K24" s="200">
        <f t="shared" si="7"/>
        <v>0</v>
      </c>
      <c r="M24" s="199"/>
      <c r="N24" s="193" t="s">
        <v>128</v>
      </c>
      <c r="O24" s="199"/>
      <c r="Q24" s="201">
        <f t="shared" si="4"/>
        <v>0</v>
      </c>
      <c r="R24" s="193" t="s">
        <v>128</v>
      </c>
      <c r="S24" s="201">
        <f t="shared" si="5"/>
        <v>0</v>
      </c>
      <c r="U24" s="200">
        <f t="shared" si="6"/>
        <v>0</v>
      </c>
      <c r="W24" s="202"/>
    </row>
    <row r="25" spans="2:23">
      <c r="B25" s="193">
        <v>20</v>
      </c>
      <c r="C25" s="198" t="s">
        <v>215</v>
      </c>
      <c r="D25" s="193" t="s">
        <v>195</v>
      </c>
      <c r="E25" s="199"/>
      <c r="F25" s="193" t="s">
        <v>128</v>
      </c>
      <c r="G25" s="199"/>
      <c r="H25" s="194" t="s">
        <v>196</v>
      </c>
      <c r="I25" s="199">
        <v>0</v>
      </c>
      <c r="J25" s="194" t="s">
        <v>110</v>
      </c>
      <c r="K25" s="200">
        <f t="shared" si="7"/>
        <v>0</v>
      </c>
      <c r="M25" s="199"/>
      <c r="N25" s="193" t="s">
        <v>128</v>
      </c>
      <c r="O25" s="199"/>
      <c r="Q25" s="201">
        <f t="shared" si="4"/>
        <v>0</v>
      </c>
      <c r="R25" s="193" t="s">
        <v>128</v>
      </c>
      <c r="S25" s="201">
        <f t="shared" si="5"/>
        <v>0</v>
      </c>
      <c r="U25" s="200">
        <f t="shared" si="6"/>
        <v>0</v>
      </c>
      <c r="W25" s="202"/>
    </row>
    <row r="26" spans="2:23">
      <c r="B26" s="193">
        <v>21</v>
      </c>
      <c r="C26" s="198" t="s">
        <v>216</v>
      </c>
      <c r="D26" s="193" t="s">
        <v>195</v>
      </c>
      <c r="E26" s="204"/>
      <c r="F26" s="193" t="s">
        <v>128</v>
      </c>
      <c r="G26" s="204"/>
      <c r="H26" s="194" t="s">
        <v>196</v>
      </c>
      <c r="I26" s="204"/>
      <c r="J26" s="194" t="s">
        <v>110</v>
      </c>
      <c r="K26" s="198">
        <v>1</v>
      </c>
      <c r="M26" s="200"/>
      <c r="N26" s="193" t="s">
        <v>128</v>
      </c>
      <c r="O26" s="200"/>
      <c r="Q26" s="200"/>
      <c r="R26" s="193" t="s">
        <v>128</v>
      </c>
      <c r="S26" s="200"/>
      <c r="U26" s="198">
        <v>1</v>
      </c>
      <c r="W26" s="202"/>
    </row>
    <row r="27" spans="2:23">
      <c r="B27" s="193">
        <v>22</v>
      </c>
      <c r="C27" s="198" t="s">
        <v>217</v>
      </c>
      <c r="D27" s="193" t="s">
        <v>195</v>
      </c>
      <c r="E27" s="204"/>
      <c r="F27" s="193" t="s">
        <v>128</v>
      </c>
      <c r="G27" s="204"/>
      <c r="H27" s="194" t="s">
        <v>196</v>
      </c>
      <c r="I27" s="204"/>
      <c r="J27" s="194" t="s">
        <v>110</v>
      </c>
      <c r="K27" s="198">
        <v>2</v>
      </c>
      <c r="M27" s="200"/>
      <c r="N27" s="193" t="s">
        <v>128</v>
      </c>
      <c r="O27" s="200"/>
      <c r="Q27" s="200"/>
      <c r="R27" s="193" t="s">
        <v>128</v>
      </c>
      <c r="S27" s="200"/>
      <c r="U27" s="198">
        <v>2</v>
      </c>
      <c r="W27" s="202"/>
    </row>
    <row r="28" spans="2:23">
      <c r="B28" s="193">
        <v>23</v>
      </c>
      <c r="C28" s="198" t="s">
        <v>218</v>
      </c>
      <c r="D28" s="193" t="s">
        <v>195</v>
      </c>
      <c r="E28" s="204"/>
      <c r="F28" s="193" t="s">
        <v>128</v>
      </c>
      <c r="G28" s="204"/>
      <c r="H28" s="194" t="s">
        <v>196</v>
      </c>
      <c r="I28" s="204"/>
      <c r="J28" s="194" t="s">
        <v>110</v>
      </c>
      <c r="K28" s="198">
        <v>3</v>
      </c>
      <c r="M28" s="200"/>
      <c r="N28" s="193" t="s">
        <v>128</v>
      </c>
      <c r="O28" s="200"/>
      <c r="Q28" s="200"/>
      <c r="R28" s="193" t="s">
        <v>128</v>
      </c>
      <c r="S28" s="200"/>
      <c r="U28" s="198">
        <v>3</v>
      </c>
      <c r="W28" s="202"/>
    </row>
    <row r="29" spans="2:23">
      <c r="B29" s="193">
        <v>24</v>
      </c>
      <c r="C29" s="198" t="s">
        <v>163</v>
      </c>
      <c r="D29" s="193" t="s">
        <v>195</v>
      </c>
      <c r="E29" s="204"/>
      <c r="F29" s="193" t="s">
        <v>128</v>
      </c>
      <c r="G29" s="204"/>
      <c r="H29" s="194" t="s">
        <v>196</v>
      </c>
      <c r="I29" s="204"/>
      <c r="J29" s="194" t="s">
        <v>110</v>
      </c>
      <c r="K29" s="198">
        <v>4</v>
      </c>
      <c r="M29" s="200"/>
      <c r="N29" s="193" t="s">
        <v>128</v>
      </c>
      <c r="O29" s="200"/>
      <c r="Q29" s="200"/>
      <c r="R29" s="193" t="s">
        <v>128</v>
      </c>
      <c r="S29" s="200"/>
      <c r="U29" s="198">
        <v>4</v>
      </c>
      <c r="W29" s="202"/>
    </row>
    <row r="30" spans="2:23">
      <c r="B30" s="193">
        <v>25</v>
      </c>
      <c r="C30" s="198" t="s">
        <v>174</v>
      </c>
      <c r="D30" s="193" t="s">
        <v>195</v>
      </c>
      <c r="E30" s="204"/>
      <c r="F30" s="193" t="s">
        <v>128</v>
      </c>
      <c r="G30" s="204"/>
      <c r="H30" s="194" t="s">
        <v>196</v>
      </c>
      <c r="I30" s="204"/>
      <c r="J30" s="194" t="s">
        <v>110</v>
      </c>
      <c r="K30" s="198">
        <v>4</v>
      </c>
      <c r="M30" s="200"/>
      <c r="N30" s="193" t="s">
        <v>128</v>
      </c>
      <c r="O30" s="200"/>
      <c r="Q30" s="200"/>
      <c r="R30" s="193" t="s">
        <v>128</v>
      </c>
      <c r="S30" s="200"/>
      <c r="U30" s="198">
        <v>3</v>
      </c>
      <c r="W30" s="202"/>
    </row>
    <row r="31" spans="2:23">
      <c r="B31" s="193">
        <v>26</v>
      </c>
      <c r="C31" s="198" t="s">
        <v>219</v>
      </c>
      <c r="D31" s="193" t="s">
        <v>195</v>
      </c>
      <c r="E31" s="204"/>
      <c r="F31" s="193" t="s">
        <v>128</v>
      </c>
      <c r="G31" s="204"/>
      <c r="H31" s="194" t="s">
        <v>196</v>
      </c>
      <c r="I31" s="204"/>
      <c r="J31" s="194" t="s">
        <v>110</v>
      </c>
      <c r="K31" s="198">
        <v>5</v>
      </c>
      <c r="M31" s="200"/>
      <c r="N31" s="193" t="s">
        <v>128</v>
      </c>
      <c r="O31" s="200"/>
      <c r="Q31" s="200"/>
      <c r="R31" s="193" t="s">
        <v>128</v>
      </c>
      <c r="S31" s="200"/>
      <c r="U31" s="198">
        <v>5</v>
      </c>
      <c r="W31" s="202"/>
    </row>
    <row r="32" spans="2:23">
      <c r="B32" s="193">
        <v>27</v>
      </c>
      <c r="C32" s="198" t="s">
        <v>220</v>
      </c>
      <c r="D32" s="193" t="s">
        <v>195</v>
      </c>
      <c r="E32" s="204"/>
      <c r="F32" s="193" t="s">
        <v>128</v>
      </c>
      <c r="G32" s="204"/>
      <c r="H32" s="194" t="s">
        <v>196</v>
      </c>
      <c r="I32" s="204"/>
      <c r="J32" s="194" t="s">
        <v>110</v>
      </c>
      <c r="K32" s="198">
        <v>0</v>
      </c>
      <c r="M32" s="200"/>
      <c r="N32" s="193" t="s">
        <v>128</v>
      </c>
      <c r="O32" s="200"/>
      <c r="Q32" s="200"/>
      <c r="R32" s="193" t="s">
        <v>128</v>
      </c>
      <c r="S32" s="200"/>
      <c r="U32" s="198">
        <v>0</v>
      </c>
      <c r="W32" s="202" t="s">
        <v>221</v>
      </c>
    </row>
    <row r="33" spans="2:23">
      <c r="B33" s="193">
        <v>28</v>
      </c>
      <c r="C33" s="198" t="s">
        <v>222</v>
      </c>
      <c r="D33" s="193" t="s">
        <v>195</v>
      </c>
      <c r="E33" s="204"/>
      <c r="F33" s="193" t="s">
        <v>128</v>
      </c>
      <c r="G33" s="204"/>
      <c r="H33" s="194" t="s">
        <v>196</v>
      </c>
      <c r="I33" s="204"/>
      <c r="J33" s="194" t="s">
        <v>110</v>
      </c>
      <c r="K33" s="198"/>
      <c r="M33" s="200"/>
      <c r="N33" s="193" t="s">
        <v>128</v>
      </c>
      <c r="O33" s="200"/>
      <c r="Q33" s="200"/>
      <c r="R33" s="193" t="s">
        <v>128</v>
      </c>
      <c r="S33" s="200"/>
      <c r="U33" s="198"/>
      <c r="W33" s="202"/>
    </row>
    <row r="34" spans="2:23">
      <c r="B34" s="193">
        <v>29</v>
      </c>
      <c r="C34" s="198" t="s">
        <v>222</v>
      </c>
      <c r="D34" s="193" t="s">
        <v>195</v>
      </c>
      <c r="E34" s="204"/>
      <c r="F34" s="193" t="s">
        <v>128</v>
      </c>
      <c r="G34" s="204"/>
      <c r="H34" s="194" t="s">
        <v>196</v>
      </c>
      <c r="I34" s="204"/>
      <c r="J34" s="194" t="s">
        <v>110</v>
      </c>
      <c r="K34" s="198"/>
      <c r="M34" s="200"/>
      <c r="N34" s="193" t="s">
        <v>128</v>
      </c>
      <c r="O34" s="200"/>
      <c r="Q34" s="200"/>
      <c r="R34" s="193" t="s">
        <v>128</v>
      </c>
      <c r="S34" s="200"/>
      <c r="U34" s="198"/>
      <c r="W34" s="202"/>
    </row>
    <row r="35" spans="2:23">
      <c r="B35" s="193">
        <v>30</v>
      </c>
      <c r="C35" s="198" t="s">
        <v>222</v>
      </c>
      <c r="D35" s="193" t="s">
        <v>195</v>
      </c>
      <c r="E35" s="204"/>
      <c r="F35" s="193" t="s">
        <v>128</v>
      </c>
      <c r="G35" s="204"/>
      <c r="H35" s="194" t="s">
        <v>196</v>
      </c>
      <c r="I35" s="204"/>
      <c r="J35" s="194" t="s">
        <v>110</v>
      </c>
      <c r="K35" s="198"/>
      <c r="M35" s="200"/>
      <c r="N35" s="193" t="s">
        <v>128</v>
      </c>
      <c r="O35" s="200"/>
      <c r="Q35" s="200"/>
      <c r="R35" s="193" t="s">
        <v>128</v>
      </c>
      <c r="S35" s="200"/>
      <c r="U35" s="198"/>
      <c r="W35" s="202"/>
    </row>
    <row r="36" spans="2:23">
      <c r="C36" s="205"/>
    </row>
    <row r="37" spans="2:23">
      <c r="C37" s="194" t="s">
        <v>223</v>
      </c>
    </row>
    <row r="38" spans="2:23">
      <c r="C38" s="194" t="s">
        <v>224</v>
      </c>
    </row>
    <row r="39" spans="2:23">
      <c r="C39" s="194" t="s">
        <v>225</v>
      </c>
    </row>
    <row r="40" spans="2:23">
      <c r="C40" s="194" t="s">
        <v>226</v>
      </c>
    </row>
    <row r="41" spans="2:23">
      <c r="C41" s="195" t="s">
        <v>227</v>
      </c>
    </row>
    <row r="42" spans="2:23">
      <c r="C42" s="195" t="s">
        <v>228</v>
      </c>
    </row>
  </sheetData>
  <sheetProtection sheet="1" insertRows="0" deleteRows="0"/>
  <mergeCells count="5">
    <mergeCell ref="E4:K4"/>
    <mergeCell ref="M4:O4"/>
    <mergeCell ref="Q4:U4"/>
    <mergeCell ref="W4:W5"/>
    <mergeCell ref="Y3:Z4"/>
  </mergeCells>
  <phoneticPr fontId="2"/>
  <hyperlinks>
    <hyperlink ref="Y3" location="添付書類一覧!A1" display="添付書類一覧に戻る" xr:uid="{D46004C7-A42E-4694-93A6-342799DA335E}"/>
  </hyperlinks>
  <pageMargins left="0.15748031496062992" right="0.15748031496062992" top="0.55118110236220474" bottom="0.35433070866141736" header="0.31496062992125984" footer="0.31496062992125984"/>
  <pageSetup paperSize="9" scale="5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25A9-4D6F-4279-B572-4894161ED7B4}">
  <sheetPr>
    <tabColor theme="9" tint="0.79998168889431442"/>
    <pageSetUpPr fitToPage="1"/>
  </sheetPr>
  <dimension ref="B1:BS73"/>
  <sheetViews>
    <sheetView showGridLines="0" workbookViewId="0">
      <selection activeCell="I20" sqref="I20"/>
    </sheetView>
  </sheetViews>
  <sheetFormatPr defaultRowHeight="13.5"/>
  <cols>
    <col min="1" max="1" width="1.875" style="218" customWidth="1"/>
    <col min="2" max="3" width="9" style="218"/>
    <col min="4" max="4" width="45.625" style="218" customWidth="1"/>
    <col min="5" max="17" width="9" style="218"/>
    <col min="18" max="18" width="18.625" style="218" customWidth="1"/>
    <col min="19" max="16384" width="9" style="218"/>
  </cols>
  <sheetData>
    <row r="1" spans="2:18" ht="14.25">
      <c r="B1" s="218" t="s">
        <v>230</v>
      </c>
      <c r="D1" s="219"/>
      <c r="E1" s="219"/>
      <c r="F1" s="219"/>
    </row>
    <row r="2" spans="2:18" s="113" customFormat="1" ht="20.25" customHeight="1" thickBot="1">
      <c r="B2" s="220" t="s">
        <v>231</v>
      </c>
      <c r="C2" s="220"/>
      <c r="D2" s="219"/>
      <c r="E2" s="219"/>
      <c r="F2" s="219"/>
      <c r="Q2" s="263"/>
      <c r="R2" s="263"/>
    </row>
    <row r="3" spans="2:18" s="113" customFormat="1" ht="20.25" customHeight="1" thickTop="1">
      <c r="B3" s="220"/>
      <c r="C3" s="220"/>
      <c r="D3" s="219"/>
      <c r="E3" s="219"/>
      <c r="F3" s="219"/>
      <c r="Q3" s="697" t="s">
        <v>408</v>
      </c>
      <c r="R3" s="698"/>
    </row>
    <row r="4" spans="2:18" s="113" customFormat="1" ht="20.25" customHeight="1" thickBot="1">
      <c r="B4" s="221"/>
      <c r="C4" s="219" t="s">
        <v>232</v>
      </c>
      <c r="D4" s="219"/>
      <c r="F4" s="1059" t="s">
        <v>233</v>
      </c>
      <c r="G4" s="1059"/>
      <c r="H4" s="1059"/>
      <c r="I4" s="1059"/>
      <c r="J4" s="1059"/>
      <c r="K4" s="1059"/>
      <c r="Q4" s="699"/>
      <c r="R4" s="700"/>
    </row>
    <row r="5" spans="2:18" s="113" customFormat="1" ht="20.25" customHeight="1" thickTop="1">
      <c r="B5" s="222"/>
      <c r="C5" s="219" t="s">
        <v>234</v>
      </c>
      <c r="D5" s="219"/>
      <c r="F5" s="1059"/>
      <c r="G5" s="1059"/>
      <c r="H5" s="1059"/>
      <c r="I5" s="1059"/>
      <c r="J5" s="1059"/>
      <c r="K5" s="1059"/>
      <c r="Q5" s="263"/>
      <c r="R5" s="263"/>
    </row>
    <row r="6" spans="2:18" s="113" customFormat="1" ht="20.25" customHeight="1">
      <c r="B6" s="223" t="s">
        <v>235</v>
      </c>
      <c r="C6" s="219"/>
      <c r="D6" s="219"/>
      <c r="E6" s="224"/>
      <c r="F6" s="219"/>
      <c r="Q6" s="92"/>
      <c r="R6" s="92"/>
    </row>
    <row r="7" spans="2:18" s="113" customFormat="1" ht="20.25" customHeight="1">
      <c r="B7" s="220"/>
      <c r="C7" s="220"/>
      <c r="D7" s="219"/>
      <c r="E7" s="224"/>
      <c r="F7" s="219"/>
    </row>
    <row r="8" spans="2:18" s="113" customFormat="1" ht="20.25" customHeight="1">
      <c r="B8" s="219" t="s">
        <v>236</v>
      </c>
      <c r="C8" s="220"/>
      <c r="D8" s="219"/>
      <c r="E8" s="224"/>
      <c r="F8" s="219"/>
    </row>
    <row r="9" spans="2:18" s="113" customFormat="1" ht="20.25" customHeight="1">
      <c r="B9" s="220"/>
      <c r="C9" s="220"/>
      <c r="D9" s="219"/>
      <c r="E9" s="219"/>
      <c r="F9" s="219"/>
    </row>
    <row r="10" spans="2:18" s="113" customFormat="1" ht="20.25" customHeight="1">
      <c r="B10" s="219" t="s">
        <v>237</v>
      </c>
      <c r="C10" s="220"/>
      <c r="D10" s="219"/>
      <c r="E10" s="219"/>
      <c r="F10" s="219"/>
    </row>
    <row r="11" spans="2:18" s="113" customFormat="1" ht="20.25" customHeight="1">
      <c r="B11" s="219"/>
      <c r="C11" s="220"/>
      <c r="D11" s="219"/>
      <c r="E11" s="219"/>
      <c r="F11" s="219"/>
    </row>
    <row r="12" spans="2:18" s="113" customFormat="1" ht="20.25" customHeight="1">
      <c r="B12" s="219" t="s">
        <v>238</v>
      </c>
      <c r="C12" s="220"/>
      <c r="D12" s="219"/>
    </row>
    <row r="13" spans="2:18" s="113" customFormat="1" ht="20.25" customHeight="1">
      <c r="B13" s="219"/>
      <c r="C13" s="220"/>
      <c r="D13" s="219"/>
    </row>
    <row r="14" spans="2:18" s="113" customFormat="1" ht="20.25" customHeight="1">
      <c r="B14" s="219" t="s">
        <v>239</v>
      </c>
      <c r="C14" s="220"/>
      <c r="D14" s="219"/>
    </row>
    <row r="15" spans="2:18" s="113" customFormat="1" ht="20.25" customHeight="1">
      <c r="B15" s="219"/>
      <c r="C15" s="220"/>
      <c r="D15" s="219"/>
    </row>
    <row r="16" spans="2:18" s="113" customFormat="1" ht="20.25" customHeight="1">
      <c r="B16" s="219" t="s">
        <v>240</v>
      </c>
      <c r="C16" s="220"/>
      <c r="D16" s="219"/>
    </row>
    <row r="17" spans="2:25" s="113" customFormat="1" ht="20.25" customHeight="1">
      <c r="B17" s="220"/>
      <c r="C17" s="220"/>
      <c r="D17" s="219"/>
    </row>
    <row r="18" spans="2:25" s="113" customFormat="1" ht="20.25" customHeight="1">
      <c r="B18" s="219" t="s">
        <v>241</v>
      </c>
      <c r="C18" s="220"/>
      <c r="D18" s="219"/>
    </row>
    <row r="19" spans="2:25" s="113" customFormat="1" ht="20.25" customHeight="1">
      <c r="B19" s="220"/>
      <c r="C19" s="220"/>
      <c r="D19" s="219"/>
    </row>
    <row r="20" spans="2:25" s="113" customFormat="1" ht="17.25" customHeight="1">
      <c r="B20" s="219" t="s">
        <v>242</v>
      </c>
      <c r="C20" s="219"/>
      <c r="D20" s="219"/>
    </row>
    <row r="21" spans="2:25" s="113" customFormat="1" ht="17.25" customHeight="1">
      <c r="B21" s="219" t="s">
        <v>243</v>
      </c>
      <c r="C21" s="219"/>
      <c r="D21" s="219"/>
    </row>
    <row r="22" spans="2:25" s="113" customFormat="1" ht="17.25" customHeight="1">
      <c r="B22" s="219"/>
      <c r="C22" s="219"/>
      <c r="D22" s="219"/>
    </row>
    <row r="23" spans="2:25" s="113" customFormat="1" ht="17.25" customHeight="1">
      <c r="B23" s="219"/>
      <c r="C23" s="225" t="s">
        <v>131</v>
      </c>
      <c r="D23" s="225" t="s">
        <v>244</v>
      </c>
    </row>
    <row r="24" spans="2:25" s="113" customFormat="1" ht="17.25" customHeight="1">
      <c r="B24" s="219"/>
      <c r="C24" s="225">
        <v>1</v>
      </c>
      <c r="D24" s="226" t="s">
        <v>144</v>
      </c>
    </row>
    <row r="25" spans="2:25" s="113" customFormat="1" ht="17.25" customHeight="1">
      <c r="B25" s="219"/>
      <c r="C25" s="225">
        <v>2</v>
      </c>
      <c r="D25" s="226" t="s">
        <v>153</v>
      </c>
    </row>
    <row r="26" spans="2:25" s="113" customFormat="1" ht="17.25" customHeight="1">
      <c r="B26" s="219"/>
      <c r="C26" s="225">
        <v>3</v>
      </c>
      <c r="D26" s="226" t="s">
        <v>160</v>
      </c>
    </row>
    <row r="27" spans="2:25" s="113" customFormat="1" ht="17.25" customHeight="1">
      <c r="B27" s="219"/>
      <c r="C27" s="225">
        <v>4</v>
      </c>
      <c r="D27" s="226" t="s">
        <v>159</v>
      </c>
    </row>
    <row r="28" spans="2:25" s="113" customFormat="1" ht="17.25" customHeight="1">
      <c r="B28" s="219"/>
      <c r="C28" s="225">
        <v>5</v>
      </c>
      <c r="D28" s="226" t="s">
        <v>168</v>
      </c>
    </row>
    <row r="29" spans="2:25" s="113" customFormat="1" ht="17.25" customHeight="1">
      <c r="B29" s="219"/>
      <c r="C29" s="224"/>
      <c r="D29" s="219"/>
    </row>
    <row r="30" spans="2:25" s="113" customFormat="1" ht="17.25" customHeight="1">
      <c r="B30" s="219" t="s">
        <v>245</v>
      </c>
      <c r="C30" s="219"/>
      <c r="D30" s="219"/>
    </row>
    <row r="31" spans="2:25" s="113" customFormat="1" ht="17.25" customHeight="1">
      <c r="B31" s="219" t="s">
        <v>246</v>
      </c>
      <c r="C31" s="219"/>
      <c r="D31" s="219"/>
    </row>
    <row r="32" spans="2:25" s="113" customFormat="1" ht="17.25" customHeight="1">
      <c r="B32" s="219"/>
      <c r="C32" s="219"/>
      <c r="D32" s="219"/>
      <c r="G32" s="227"/>
      <c r="H32" s="227"/>
      <c r="J32" s="227"/>
      <c r="K32" s="227"/>
      <c r="L32" s="227"/>
      <c r="M32" s="227"/>
      <c r="N32" s="227"/>
      <c r="O32" s="227"/>
      <c r="R32" s="227"/>
      <c r="S32" s="227"/>
      <c r="T32" s="227"/>
      <c r="W32" s="227"/>
      <c r="X32" s="227"/>
      <c r="Y32" s="227"/>
    </row>
    <row r="33" spans="2:51" s="113" customFormat="1" ht="17.25" customHeight="1">
      <c r="B33" s="219"/>
      <c r="C33" s="225" t="s">
        <v>189</v>
      </c>
      <c r="D33" s="225" t="s">
        <v>247</v>
      </c>
      <c r="G33" s="227"/>
      <c r="H33" s="227"/>
      <c r="J33" s="227"/>
      <c r="K33" s="227"/>
      <c r="L33" s="227"/>
      <c r="M33" s="227"/>
      <c r="N33" s="227"/>
      <c r="O33" s="227"/>
      <c r="R33" s="227"/>
      <c r="S33" s="227"/>
      <c r="T33" s="227"/>
      <c r="W33" s="227"/>
      <c r="X33" s="227"/>
      <c r="Y33" s="227"/>
    </row>
    <row r="34" spans="2:51" s="113" customFormat="1" ht="17.25" customHeight="1">
      <c r="B34" s="219"/>
      <c r="C34" s="225" t="s">
        <v>248</v>
      </c>
      <c r="D34" s="226" t="s">
        <v>249</v>
      </c>
      <c r="G34" s="227"/>
      <c r="H34" s="227"/>
      <c r="J34" s="227"/>
      <c r="K34" s="227"/>
      <c r="L34" s="227"/>
      <c r="M34" s="227"/>
      <c r="N34" s="227"/>
      <c r="O34" s="227"/>
      <c r="R34" s="227"/>
      <c r="S34" s="227"/>
      <c r="T34" s="227"/>
      <c r="W34" s="227"/>
      <c r="X34" s="227"/>
      <c r="Y34" s="227"/>
    </row>
    <row r="35" spans="2:51" s="113" customFormat="1" ht="17.25" customHeight="1">
      <c r="B35" s="219"/>
      <c r="C35" s="225" t="s">
        <v>250</v>
      </c>
      <c r="D35" s="226" t="s">
        <v>251</v>
      </c>
      <c r="G35" s="227"/>
      <c r="H35" s="227"/>
      <c r="J35" s="227"/>
      <c r="K35" s="227"/>
      <c r="L35" s="227"/>
      <c r="M35" s="227"/>
      <c r="N35" s="227"/>
      <c r="O35" s="227"/>
      <c r="R35" s="227"/>
      <c r="S35" s="227"/>
      <c r="T35" s="227"/>
      <c r="W35" s="227"/>
      <c r="X35" s="227"/>
      <c r="Y35" s="227"/>
    </row>
    <row r="36" spans="2:51" s="113" customFormat="1" ht="17.25" customHeight="1">
      <c r="B36" s="219"/>
      <c r="C36" s="225" t="s">
        <v>252</v>
      </c>
      <c r="D36" s="226" t="s">
        <v>253</v>
      </c>
      <c r="G36" s="227"/>
      <c r="H36" s="227"/>
      <c r="J36" s="227"/>
      <c r="K36" s="227"/>
      <c r="L36" s="227"/>
      <c r="M36" s="227"/>
      <c r="N36" s="227"/>
      <c r="O36" s="227"/>
      <c r="R36" s="227"/>
      <c r="S36" s="227"/>
      <c r="T36" s="227"/>
      <c r="W36" s="227"/>
      <c r="X36" s="227"/>
      <c r="Y36" s="227"/>
    </row>
    <row r="37" spans="2:51" s="113" customFormat="1" ht="17.25" customHeight="1">
      <c r="B37" s="219"/>
      <c r="C37" s="225" t="s">
        <v>254</v>
      </c>
      <c r="D37" s="226" t="s">
        <v>255</v>
      </c>
      <c r="G37" s="227"/>
      <c r="H37" s="227"/>
      <c r="J37" s="227"/>
      <c r="K37" s="227"/>
      <c r="L37" s="227"/>
      <c r="M37" s="227"/>
      <c r="N37" s="227"/>
      <c r="O37" s="227"/>
      <c r="R37" s="227"/>
      <c r="S37" s="227"/>
      <c r="T37" s="227"/>
      <c r="W37" s="227"/>
      <c r="X37" s="227"/>
      <c r="Y37" s="227"/>
    </row>
    <row r="38" spans="2:51" s="113" customFormat="1" ht="17.25" customHeight="1">
      <c r="B38" s="219"/>
      <c r="C38" s="219"/>
      <c r="D38" s="219"/>
      <c r="G38" s="227"/>
      <c r="H38" s="227"/>
      <c r="J38" s="227"/>
      <c r="K38" s="227"/>
      <c r="L38" s="227"/>
      <c r="M38" s="227"/>
      <c r="N38" s="227"/>
      <c r="O38" s="227"/>
      <c r="R38" s="227"/>
      <c r="S38" s="227"/>
      <c r="T38" s="227"/>
      <c r="W38" s="227"/>
      <c r="X38" s="227"/>
      <c r="Y38" s="227"/>
    </row>
    <row r="39" spans="2:51" s="113" customFormat="1" ht="17.25" customHeight="1">
      <c r="B39" s="219"/>
      <c r="C39" s="228" t="s">
        <v>256</v>
      </c>
      <c r="D39" s="219"/>
      <c r="G39" s="227"/>
      <c r="H39" s="227"/>
      <c r="J39" s="227"/>
      <c r="K39" s="227"/>
      <c r="L39" s="227"/>
      <c r="M39" s="227"/>
      <c r="N39" s="227"/>
      <c r="O39" s="227"/>
      <c r="R39" s="227"/>
      <c r="S39" s="227"/>
      <c r="T39" s="227"/>
      <c r="W39" s="227"/>
      <c r="X39" s="227"/>
      <c r="Y39" s="227"/>
    </row>
    <row r="40" spans="2:51" s="113" customFormat="1" ht="17.25" customHeight="1">
      <c r="C40" s="219" t="s">
        <v>257</v>
      </c>
      <c r="F40" s="228"/>
      <c r="G40" s="227"/>
      <c r="H40" s="227"/>
      <c r="J40" s="227"/>
      <c r="K40" s="227"/>
      <c r="L40" s="227"/>
      <c r="M40" s="227"/>
      <c r="N40" s="227"/>
      <c r="O40" s="227"/>
      <c r="R40" s="227"/>
      <c r="S40" s="227"/>
      <c r="T40" s="227"/>
      <c r="W40" s="227"/>
      <c r="X40" s="227"/>
      <c r="Y40" s="227"/>
    </row>
    <row r="41" spans="2:51" s="113" customFormat="1" ht="17.25" customHeight="1">
      <c r="C41" s="219" t="s">
        <v>258</v>
      </c>
      <c r="F41" s="219"/>
      <c r="G41" s="227"/>
      <c r="H41" s="227"/>
      <c r="J41" s="227"/>
      <c r="K41" s="227"/>
      <c r="L41" s="227"/>
      <c r="M41" s="227"/>
      <c r="N41" s="227"/>
      <c r="O41" s="227"/>
      <c r="R41" s="227"/>
      <c r="S41" s="227"/>
      <c r="T41" s="227"/>
      <c r="W41" s="227"/>
      <c r="X41" s="227"/>
      <c r="Y41" s="227"/>
    </row>
    <row r="42" spans="2:51" s="113" customFormat="1" ht="17.25" customHeight="1">
      <c r="B42" s="219"/>
      <c r="C42" s="219"/>
      <c r="D42" s="219"/>
      <c r="E42" s="228"/>
      <c r="F42" s="227"/>
      <c r="G42" s="227"/>
      <c r="H42" s="227"/>
      <c r="J42" s="227"/>
      <c r="K42" s="227"/>
      <c r="L42" s="227"/>
      <c r="M42" s="227"/>
      <c r="N42" s="227"/>
      <c r="O42" s="227"/>
      <c r="R42" s="227"/>
      <c r="S42" s="227"/>
      <c r="T42" s="227"/>
      <c r="W42" s="227"/>
      <c r="X42" s="227"/>
      <c r="Y42" s="227"/>
    </row>
    <row r="43" spans="2:51" s="113" customFormat="1" ht="17.25" customHeight="1">
      <c r="B43" s="219" t="s">
        <v>259</v>
      </c>
      <c r="C43" s="219"/>
      <c r="D43" s="219"/>
    </row>
    <row r="44" spans="2:51" s="113" customFormat="1" ht="17.25" customHeight="1">
      <c r="B44" s="219" t="s">
        <v>260</v>
      </c>
      <c r="C44" s="219"/>
      <c r="D44" s="219"/>
    </row>
    <row r="45" spans="2:51" s="113" customFormat="1" ht="17.25" customHeight="1">
      <c r="B45" s="229" t="s">
        <v>261</v>
      </c>
      <c r="E45" s="227"/>
      <c r="F45" s="227"/>
      <c r="G45" s="227"/>
      <c r="H45" s="227"/>
      <c r="I45" s="227"/>
      <c r="J45" s="227"/>
      <c r="K45" s="227"/>
      <c r="L45" s="227"/>
      <c r="M45" s="227"/>
      <c r="N45" s="227"/>
      <c r="O45" s="227"/>
      <c r="P45" s="227"/>
      <c r="Q45" s="227"/>
      <c r="R45" s="227"/>
      <c r="S45" s="227"/>
      <c r="T45" s="227"/>
      <c r="U45" s="227"/>
      <c r="Y45" s="227"/>
      <c r="Z45" s="227"/>
      <c r="AA45" s="227"/>
      <c r="AB45" s="227"/>
      <c r="AD45" s="227"/>
      <c r="AE45" s="227"/>
      <c r="AF45" s="227"/>
      <c r="AG45" s="227"/>
      <c r="AH45" s="227"/>
      <c r="AI45" s="230"/>
      <c r="AJ45" s="227"/>
      <c r="AK45" s="227"/>
      <c r="AL45" s="227"/>
      <c r="AM45" s="227"/>
      <c r="AN45" s="227"/>
      <c r="AO45" s="227"/>
      <c r="AP45" s="227"/>
      <c r="AQ45" s="227"/>
      <c r="AR45" s="227"/>
      <c r="AS45" s="227"/>
      <c r="AT45" s="227"/>
      <c r="AU45" s="227"/>
      <c r="AV45" s="227"/>
      <c r="AW45" s="227"/>
      <c r="AX45" s="227"/>
      <c r="AY45" s="230"/>
    </row>
    <row r="46" spans="2:51" s="113" customFormat="1" ht="17.25" customHeight="1"/>
    <row r="47" spans="2:51" s="113" customFormat="1" ht="17.25" customHeight="1">
      <c r="B47" s="219" t="s">
        <v>262</v>
      </c>
      <c r="C47" s="219"/>
    </row>
    <row r="48" spans="2:51" s="113" customFormat="1" ht="17.25" customHeight="1">
      <c r="B48" s="219"/>
      <c r="C48" s="219"/>
    </row>
    <row r="49" spans="2:54" s="113" customFormat="1" ht="17.25" customHeight="1">
      <c r="B49" s="219" t="s">
        <v>263</v>
      </c>
      <c r="C49" s="219"/>
    </row>
    <row r="50" spans="2:54" s="113" customFormat="1" ht="17.25" customHeight="1">
      <c r="B50" s="219" t="s">
        <v>264</v>
      </c>
      <c r="C50" s="219"/>
    </row>
    <row r="51" spans="2:54" s="113" customFormat="1" ht="17.25" customHeight="1">
      <c r="B51" s="219"/>
      <c r="C51" s="219"/>
    </row>
    <row r="52" spans="2:54" s="113" customFormat="1" ht="17.25" customHeight="1">
      <c r="B52" s="219" t="s">
        <v>265</v>
      </c>
      <c r="C52" s="219"/>
    </row>
    <row r="53" spans="2:54" s="113" customFormat="1" ht="17.25" customHeight="1">
      <c r="B53" s="219" t="s">
        <v>266</v>
      </c>
      <c r="C53" s="219"/>
    </row>
    <row r="54" spans="2:54" s="113" customFormat="1" ht="17.25" customHeight="1">
      <c r="B54" s="219"/>
      <c r="C54" s="219"/>
    </row>
    <row r="55" spans="2:54" s="113" customFormat="1" ht="17.25" customHeight="1">
      <c r="B55" s="219" t="s">
        <v>267</v>
      </c>
      <c r="C55" s="219"/>
      <c r="D55" s="219"/>
    </row>
    <row r="56" spans="2:54" s="113" customFormat="1" ht="17.25" customHeight="1">
      <c r="B56" s="219"/>
      <c r="C56" s="219"/>
      <c r="D56" s="219"/>
    </row>
    <row r="57" spans="2:54" s="113" customFormat="1" ht="17.25" customHeight="1">
      <c r="B57" s="113" t="s">
        <v>268</v>
      </c>
      <c r="D57" s="219"/>
    </row>
    <row r="58" spans="2:54" s="113" customFormat="1" ht="17.25" customHeight="1">
      <c r="B58" s="113" t="s">
        <v>269</v>
      </c>
      <c r="D58" s="219"/>
    </row>
    <row r="59" spans="2:54" s="113" customFormat="1" ht="17.25" customHeight="1">
      <c r="B59" s="113" t="s">
        <v>270</v>
      </c>
      <c r="D59" s="219"/>
    </row>
    <row r="60" spans="2:54" s="113" customFormat="1" ht="17.25" customHeight="1"/>
    <row r="61" spans="2:54" s="113" customFormat="1" ht="17.25" customHeight="1">
      <c r="B61" s="113" t="s">
        <v>271</v>
      </c>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row>
    <row r="62" spans="2:54" s="113" customFormat="1" ht="17.25" customHeight="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row>
    <row r="63" spans="2:54" s="113" customFormat="1" ht="17.25" customHeight="1">
      <c r="B63" s="113" t="s">
        <v>272</v>
      </c>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row>
    <row r="64" spans="2:54" s="113" customFormat="1" ht="17.25" customHeight="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row>
    <row r="65" spans="2:71" s="113" customFormat="1" ht="17.25" customHeight="1">
      <c r="B65" s="113" t="s">
        <v>273</v>
      </c>
      <c r="BL65" s="232"/>
      <c r="BM65" s="233"/>
      <c r="BN65" s="232"/>
      <c r="BO65" s="232"/>
      <c r="BP65" s="232"/>
      <c r="BQ65" s="234"/>
      <c r="BR65" s="235"/>
      <c r="BS65" s="235"/>
    </row>
    <row r="66" spans="2:71" s="113" customFormat="1" ht="17.25" customHeight="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row>
    <row r="67" spans="2:71" s="113" customFormat="1" ht="17.25" customHeight="1">
      <c r="B67" s="113" t="s">
        <v>274</v>
      </c>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row>
    <row r="68" spans="2:71" s="113" customFormat="1" ht="17.25" customHeight="1">
      <c r="B68" s="113" t="s">
        <v>275</v>
      </c>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row>
    <row r="69" spans="2:71" s="113" customFormat="1" ht="17.25" customHeight="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row>
    <row r="70" spans="2:71" ht="17.25" customHeight="1">
      <c r="B70" s="218" t="s">
        <v>276</v>
      </c>
    </row>
    <row r="71" spans="2:71" ht="17.25" customHeight="1">
      <c r="B71" s="113" t="s">
        <v>277</v>
      </c>
    </row>
    <row r="72" spans="2:71" ht="17.25" customHeight="1"/>
    <row r="73" spans="2:71" ht="17.25" customHeight="1"/>
  </sheetData>
  <mergeCells count="2">
    <mergeCell ref="F4:K5"/>
    <mergeCell ref="Q3:R4"/>
  </mergeCells>
  <phoneticPr fontId="2"/>
  <hyperlinks>
    <hyperlink ref="Q3" location="添付書類一覧!A1" display="添付書類一覧に戻る" xr:uid="{7E16A8F5-AC0F-4D35-B868-4C5B239D1162}"/>
  </hyperlinks>
  <pageMargins left="0.70866141732283472" right="0.70866141732283472" top="0.74803149606299213" bottom="0.74803149606299213"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7AFA-4D4A-4B9C-8E91-39C7D4C2EC53}">
  <sheetPr>
    <tabColor theme="9" tint="0.79998168889431442"/>
    <pageSetUpPr fitToPage="1"/>
  </sheetPr>
  <dimension ref="A1:L44"/>
  <sheetViews>
    <sheetView showGridLines="0" workbookViewId="0">
      <selection activeCell="E4" sqref="E4:F5"/>
    </sheetView>
  </sheetViews>
  <sheetFormatPr defaultRowHeight="18.75"/>
  <cols>
    <col min="1" max="1" width="1.75" style="237" customWidth="1"/>
    <col min="2" max="2" width="9" style="237"/>
    <col min="3" max="12" width="40.625" style="237" customWidth="1"/>
    <col min="13" max="16384" width="9" style="237"/>
  </cols>
  <sheetData>
    <row r="1" spans="1:12">
      <c r="A1" s="236"/>
      <c r="B1" s="99" t="s">
        <v>278</v>
      </c>
      <c r="C1" s="99"/>
      <c r="D1" s="99"/>
    </row>
    <row r="2" spans="1:12">
      <c r="A2" s="236"/>
      <c r="B2" s="99"/>
      <c r="C2" s="99"/>
      <c r="D2" s="99"/>
    </row>
    <row r="3" spans="1:12" ht="19.5" thickBot="1">
      <c r="A3" s="236"/>
      <c r="B3" s="238" t="s">
        <v>131</v>
      </c>
      <c r="C3" s="238" t="s">
        <v>279</v>
      </c>
      <c r="D3" s="99"/>
      <c r="E3" s="263"/>
      <c r="F3" s="263"/>
    </row>
    <row r="4" spans="1:12" ht="19.5" thickTop="1">
      <c r="A4" s="236"/>
      <c r="B4" s="239">
        <v>1</v>
      </c>
      <c r="C4" s="240" t="s">
        <v>106</v>
      </c>
      <c r="D4" s="99"/>
      <c r="E4" s="697" t="s">
        <v>408</v>
      </c>
      <c r="F4" s="698"/>
    </row>
    <row r="5" spans="1:12" ht="19.5" thickBot="1">
      <c r="A5" s="236"/>
      <c r="B5" s="239">
        <v>2</v>
      </c>
      <c r="C5" s="240" t="s">
        <v>609</v>
      </c>
      <c r="E5" s="699"/>
      <c r="F5" s="700"/>
    </row>
    <row r="6" spans="1:12" ht="19.5" thickTop="1">
      <c r="A6" s="236"/>
      <c r="B6" s="239">
        <v>3</v>
      </c>
      <c r="C6" s="240" t="s">
        <v>280</v>
      </c>
      <c r="D6" s="99"/>
      <c r="E6" s="263"/>
      <c r="F6" s="263"/>
    </row>
    <row r="7" spans="1:12">
      <c r="A7" s="236"/>
      <c r="B7" s="239">
        <v>4</v>
      </c>
      <c r="C7" s="240" t="s">
        <v>280</v>
      </c>
      <c r="D7" s="99"/>
      <c r="E7" s="92"/>
      <c r="F7" s="92"/>
    </row>
    <row r="8" spans="1:12">
      <c r="A8" s="236"/>
      <c r="B8" s="239">
        <v>5</v>
      </c>
      <c r="C8" s="240" t="s">
        <v>280</v>
      </c>
      <c r="D8" s="99"/>
    </row>
    <row r="9" spans="1:12">
      <c r="A9" s="236"/>
      <c r="B9" s="99"/>
      <c r="C9" s="99"/>
      <c r="D9" s="99"/>
    </row>
    <row r="10" spans="1:12">
      <c r="A10" s="236"/>
      <c r="B10" s="99" t="s">
        <v>281</v>
      </c>
      <c r="C10" s="99"/>
      <c r="D10" s="99"/>
    </row>
    <row r="11" spans="1:12" ht="19.5" thickBot="1">
      <c r="A11" s="236"/>
      <c r="B11" s="99"/>
      <c r="C11" s="99"/>
      <c r="D11" s="99"/>
    </row>
    <row r="12" spans="1:12" ht="19.5" thickBot="1">
      <c r="A12" s="236"/>
      <c r="B12" s="241" t="s">
        <v>244</v>
      </c>
      <c r="C12" s="242" t="s">
        <v>144</v>
      </c>
      <c r="D12" s="243" t="s">
        <v>153</v>
      </c>
      <c r="E12" s="243" t="s">
        <v>160</v>
      </c>
      <c r="F12" s="243" t="s">
        <v>159</v>
      </c>
      <c r="G12" s="244" t="s">
        <v>168</v>
      </c>
      <c r="H12" s="245" t="s">
        <v>280</v>
      </c>
      <c r="I12" s="245" t="s">
        <v>280</v>
      </c>
      <c r="J12" s="245" t="s">
        <v>280</v>
      </c>
      <c r="K12" s="245" t="s">
        <v>280</v>
      </c>
      <c r="L12" s="246" t="s">
        <v>280</v>
      </c>
    </row>
    <row r="13" spans="1:12">
      <c r="A13" s="236"/>
      <c r="B13" s="1060" t="s">
        <v>282</v>
      </c>
      <c r="C13" s="247" t="s">
        <v>280</v>
      </c>
      <c r="D13" s="248" t="s">
        <v>154</v>
      </c>
      <c r="E13" s="248" t="s">
        <v>161</v>
      </c>
      <c r="F13" s="248" t="s">
        <v>171</v>
      </c>
      <c r="G13" s="249" t="s">
        <v>283</v>
      </c>
      <c r="H13" s="250" t="s">
        <v>280</v>
      </c>
      <c r="I13" s="250" t="s">
        <v>280</v>
      </c>
      <c r="J13" s="250" t="s">
        <v>280</v>
      </c>
      <c r="K13" s="250" t="s">
        <v>280</v>
      </c>
      <c r="L13" s="251" t="s">
        <v>280</v>
      </c>
    </row>
    <row r="14" spans="1:12">
      <c r="B14" s="1061"/>
      <c r="C14" s="252" t="s">
        <v>280</v>
      </c>
      <c r="D14" s="253" t="s">
        <v>284</v>
      </c>
      <c r="E14" s="253" t="s">
        <v>166</v>
      </c>
      <c r="F14" s="253" t="s">
        <v>280</v>
      </c>
      <c r="G14" s="254" t="s">
        <v>285</v>
      </c>
      <c r="H14" s="253" t="s">
        <v>280</v>
      </c>
      <c r="I14" s="253" t="s">
        <v>280</v>
      </c>
      <c r="J14" s="253" t="s">
        <v>280</v>
      </c>
      <c r="K14" s="253" t="s">
        <v>280</v>
      </c>
      <c r="L14" s="255" t="s">
        <v>280</v>
      </c>
    </row>
    <row r="15" spans="1:12">
      <c r="B15" s="1061"/>
      <c r="C15" s="252" t="s">
        <v>280</v>
      </c>
      <c r="D15" s="253" t="s">
        <v>286</v>
      </c>
      <c r="E15" s="256" t="s">
        <v>280</v>
      </c>
      <c r="F15" s="256" t="s">
        <v>280</v>
      </c>
      <c r="G15" s="254" t="s">
        <v>287</v>
      </c>
      <c r="H15" s="256" t="s">
        <v>280</v>
      </c>
      <c r="I15" s="256" t="s">
        <v>280</v>
      </c>
      <c r="J15" s="256" t="s">
        <v>280</v>
      </c>
      <c r="K15" s="256" t="s">
        <v>280</v>
      </c>
      <c r="L15" s="257" t="s">
        <v>280</v>
      </c>
    </row>
    <row r="16" spans="1:12">
      <c r="B16" s="1061"/>
      <c r="C16" s="252" t="s">
        <v>280</v>
      </c>
      <c r="D16" s="256" t="s">
        <v>280</v>
      </c>
      <c r="E16" s="256" t="s">
        <v>280</v>
      </c>
      <c r="F16" s="256" t="s">
        <v>280</v>
      </c>
      <c r="G16" s="254" t="s">
        <v>161</v>
      </c>
      <c r="H16" s="256" t="s">
        <v>280</v>
      </c>
      <c r="I16" s="256" t="s">
        <v>280</v>
      </c>
      <c r="J16" s="256" t="s">
        <v>280</v>
      </c>
      <c r="K16" s="256" t="s">
        <v>280</v>
      </c>
      <c r="L16" s="257" t="s">
        <v>280</v>
      </c>
    </row>
    <row r="17" spans="2:12">
      <c r="B17" s="1061"/>
      <c r="C17" s="252" t="s">
        <v>280</v>
      </c>
      <c r="D17" s="256" t="s">
        <v>280</v>
      </c>
      <c r="E17" s="256" t="s">
        <v>280</v>
      </c>
      <c r="F17" s="256" t="s">
        <v>280</v>
      </c>
      <c r="G17" s="254" t="s">
        <v>166</v>
      </c>
      <c r="H17" s="256" t="s">
        <v>280</v>
      </c>
      <c r="I17" s="256" t="s">
        <v>280</v>
      </c>
      <c r="J17" s="256" t="s">
        <v>280</v>
      </c>
      <c r="K17" s="256" t="s">
        <v>280</v>
      </c>
      <c r="L17" s="257" t="s">
        <v>280</v>
      </c>
    </row>
    <row r="18" spans="2:12">
      <c r="B18" s="1061"/>
      <c r="C18" s="252" t="s">
        <v>280</v>
      </c>
      <c r="D18" s="256" t="s">
        <v>280</v>
      </c>
      <c r="E18" s="256" t="s">
        <v>280</v>
      </c>
      <c r="F18" s="256" t="s">
        <v>280</v>
      </c>
      <c r="G18" s="254" t="s">
        <v>288</v>
      </c>
      <c r="H18" s="256" t="s">
        <v>280</v>
      </c>
      <c r="I18" s="256" t="s">
        <v>280</v>
      </c>
      <c r="J18" s="256" t="s">
        <v>280</v>
      </c>
      <c r="K18" s="256" t="s">
        <v>280</v>
      </c>
      <c r="L18" s="257" t="s">
        <v>280</v>
      </c>
    </row>
    <row r="19" spans="2:12">
      <c r="B19" s="1061"/>
      <c r="C19" s="252" t="s">
        <v>280</v>
      </c>
      <c r="D19" s="256" t="s">
        <v>280</v>
      </c>
      <c r="E19" s="256" t="s">
        <v>280</v>
      </c>
      <c r="F19" s="256" t="s">
        <v>280</v>
      </c>
      <c r="G19" s="254" t="s">
        <v>289</v>
      </c>
      <c r="H19" s="256" t="s">
        <v>280</v>
      </c>
      <c r="I19" s="256" t="s">
        <v>280</v>
      </c>
      <c r="J19" s="256" t="s">
        <v>280</v>
      </c>
      <c r="K19" s="256" t="s">
        <v>280</v>
      </c>
      <c r="L19" s="257" t="s">
        <v>280</v>
      </c>
    </row>
    <row r="20" spans="2:12">
      <c r="B20" s="1061"/>
      <c r="C20" s="252" t="s">
        <v>280</v>
      </c>
      <c r="D20" s="256" t="s">
        <v>280</v>
      </c>
      <c r="E20" s="256" t="s">
        <v>280</v>
      </c>
      <c r="F20" s="256" t="s">
        <v>280</v>
      </c>
      <c r="G20" s="254" t="s">
        <v>290</v>
      </c>
      <c r="H20" s="256" t="s">
        <v>280</v>
      </c>
      <c r="I20" s="256" t="s">
        <v>280</v>
      </c>
      <c r="J20" s="256" t="s">
        <v>280</v>
      </c>
      <c r="K20" s="256" t="s">
        <v>280</v>
      </c>
      <c r="L20" s="257" t="s">
        <v>280</v>
      </c>
    </row>
    <row r="21" spans="2:12">
      <c r="B21" s="1061"/>
      <c r="C21" s="252" t="s">
        <v>280</v>
      </c>
      <c r="D21" s="256" t="s">
        <v>280</v>
      </c>
      <c r="E21" s="256" t="s">
        <v>280</v>
      </c>
      <c r="F21" s="256" t="s">
        <v>280</v>
      </c>
      <c r="G21" s="254" t="s">
        <v>291</v>
      </c>
      <c r="H21" s="256" t="s">
        <v>280</v>
      </c>
      <c r="I21" s="256" t="s">
        <v>280</v>
      </c>
      <c r="J21" s="256" t="s">
        <v>280</v>
      </c>
      <c r="K21" s="256" t="s">
        <v>280</v>
      </c>
      <c r="L21" s="257" t="s">
        <v>280</v>
      </c>
    </row>
    <row r="22" spans="2:12">
      <c r="B22" s="1061"/>
      <c r="C22" s="252" t="s">
        <v>280</v>
      </c>
      <c r="D22" s="256" t="s">
        <v>280</v>
      </c>
      <c r="E22" s="256" t="s">
        <v>280</v>
      </c>
      <c r="F22" s="256" t="s">
        <v>280</v>
      </c>
      <c r="G22" s="256" t="s">
        <v>280</v>
      </c>
      <c r="H22" s="256" t="s">
        <v>280</v>
      </c>
      <c r="I22" s="256" t="s">
        <v>280</v>
      </c>
      <c r="J22" s="256" t="s">
        <v>280</v>
      </c>
      <c r="K22" s="256" t="s">
        <v>280</v>
      </c>
      <c r="L22" s="257" t="s">
        <v>280</v>
      </c>
    </row>
    <row r="23" spans="2:12">
      <c r="B23" s="1061"/>
      <c r="C23" s="252" t="s">
        <v>280</v>
      </c>
      <c r="D23" s="256" t="s">
        <v>280</v>
      </c>
      <c r="E23" s="256" t="s">
        <v>280</v>
      </c>
      <c r="F23" s="256" t="s">
        <v>280</v>
      </c>
      <c r="G23" s="256" t="s">
        <v>280</v>
      </c>
      <c r="H23" s="256" t="s">
        <v>280</v>
      </c>
      <c r="I23" s="256" t="s">
        <v>280</v>
      </c>
      <c r="J23" s="256" t="s">
        <v>280</v>
      </c>
      <c r="K23" s="256" t="s">
        <v>280</v>
      </c>
      <c r="L23" s="257" t="s">
        <v>280</v>
      </c>
    </row>
    <row r="24" spans="2:12">
      <c r="B24" s="1061"/>
      <c r="C24" s="252" t="s">
        <v>280</v>
      </c>
      <c r="D24" s="256" t="s">
        <v>280</v>
      </c>
      <c r="E24" s="256" t="s">
        <v>280</v>
      </c>
      <c r="F24" s="256" t="s">
        <v>280</v>
      </c>
      <c r="G24" s="256" t="s">
        <v>280</v>
      </c>
      <c r="H24" s="256" t="s">
        <v>280</v>
      </c>
      <c r="I24" s="256" t="s">
        <v>280</v>
      </c>
      <c r="J24" s="256" t="s">
        <v>280</v>
      </c>
      <c r="K24" s="256" t="s">
        <v>280</v>
      </c>
      <c r="L24" s="257" t="s">
        <v>280</v>
      </c>
    </row>
    <row r="25" spans="2:12" ht="19.5" thickBot="1">
      <c r="B25" s="1062"/>
      <c r="C25" s="258" t="s">
        <v>280</v>
      </c>
      <c r="D25" s="259" t="s">
        <v>280</v>
      </c>
      <c r="E25" s="259" t="s">
        <v>280</v>
      </c>
      <c r="F25" s="259" t="s">
        <v>280</v>
      </c>
      <c r="G25" s="259" t="s">
        <v>280</v>
      </c>
      <c r="H25" s="259" t="s">
        <v>280</v>
      </c>
      <c r="I25" s="259" t="s">
        <v>280</v>
      </c>
      <c r="J25" s="259" t="s">
        <v>280</v>
      </c>
      <c r="K25" s="259" t="s">
        <v>280</v>
      </c>
      <c r="L25" s="260" t="s">
        <v>280</v>
      </c>
    </row>
    <row r="28" spans="2:12">
      <c r="C28" s="237" t="s">
        <v>292</v>
      </c>
    </row>
    <row r="29" spans="2:12">
      <c r="C29" s="237" t="s">
        <v>293</v>
      </c>
    </row>
    <row r="30" spans="2:12">
      <c r="C30" s="237" t="s">
        <v>294</v>
      </c>
    </row>
    <row r="31" spans="2:12">
      <c r="C31" s="237" t="s">
        <v>295</v>
      </c>
    </row>
    <row r="32" spans="2:12">
      <c r="C32" s="237" t="s">
        <v>296</v>
      </c>
    </row>
    <row r="33" spans="3:3">
      <c r="C33" s="237" t="s">
        <v>297</v>
      </c>
    </row>
    <row r="34" spans="3:3">
      <c r="C34" s="237" t="s">
        <v>298</v>
      </c>
    </row>
    <row r="35" spans="3:3">
      <c r="C35" s="237" t="s">
        <v>299</v>
      </c>
    </row>
    <row r="36" spans="3:3">
      <c r="C36" s="237" t="s">
        <v>300</v>
      </c>
    </row>
    <row r="37" spans="3:3">
      <c r="C37" s="237" t="s">
        <v>301</v>
      </c>
    </row>
    <row r="39" spans="3:3">
      <c r="C39" s="237" t="s">
        <v>302</v>
      </c>
    </row>
    <row r="40" spans="3:3">
      <c r="C40" s="237" t="s">
        <v>303</v>
      </c>
    </row>
    <row r="41" spans="3:3">
      <c r="C41" s="237" t="s">
        <v>304</v>
      </c>
    </row>
    <row r="42" spans="3:3">
      <c r="C42" s="237" t="s">
        <v>305</v>
      </c>
    </row>
    <row r="43" spans="3:3">
      <c r="C43" s="237" t="s">
        <v>306</v>
      </c>
    </row>
    <row r="44" spans="3:3">
      <c r="C44" s="237" t="s">
        <v>307</v>
      </c>
    </row>
  </sheetData>
  <mergeCells count="2">
    <mergeCell ref="B13:B25"/>
    <mergeCell ref="E4:F5"/>
  </mergeCells>
  <phoneticPr fontId="2"/>
  <hyperlinks>
    <hyperlink ref="E4" location="添付書類一覧!A1" display="添付書類一覧に戻る" xr:uid="{440E04BE-DBA3-4056-B400-6EEDB4674BB4}"/>
  </hyperlinks>
  <pageMargins left="0.70866141732283472" right="0.70866141732283472" top="0.74803149606299213" bottom="0.74803149606299213" header="0.31496062992125984" footer="0.31496062992125984"/>
  <pageSetup paperSize="9"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3E123-B23F-4EB6-9A90-49E68AD371ED}">
  <sheetPr>
    <pageSetUpPr fitToPage="1"/>
  </sheetPr>
  <dimension ref="A1:AM60"/>
  <sheetViews>
    <sheetView showGridLines="0" showZeros="0" zoomScaleNormal="100" workbookViewId="0">
      <selection activeCell="AL2" sqref="AL2:AM3"/>
    </sheetView>
  </sheetViews>
  <sheetFormatPr defaultRowHeight="13.5"/>
  <cols>
    <col min="1" max="1" width="21.625" style="263" customWidth="1"/>
    <col min="2" max="2" width="14.875" style="263" customWidth="1"/>
    <col min="3" max="3" width="2.875" style="263" customWidth="1"/>
    <col min="4" max="4" width="19" style="263" customWidth="1"/>
    <col min="5" max="5" width="3" style="263" customWidth="1"/>
    <col min="6" max="6" width="7.125" style="263" customWidth="1"/>
    <col min="7" max="7" width="3.375" style="263" customWidth="1"/>
    <col min="8" max="8" width="7.125" style="263" customWidth="1"/>
    <col min="9" max="9" width="3.375" style="263" customWidth="1"/>
    <col min="10" max="10" width="7.125" style="263" customWidth="1"/>
    <col min="11" max="11" width="3.375" style="263" customWidth="1"/>
    <col min="12" max="12" width="7.125" style="263" customWidth="1"/>
    <col min="13" max="13" width="3.375" style="263" customWidth="1"/>
    <col min="14" max="14" width="7.125" style="263" customWidth="1"/>
    <col min="15" max="15" width="3.375" style="263" customWidth="1"/>
    <col min="16" max="16" width="7.125" style="263" customWidth="1"/>
    <col min="17" max="17" width="3.375" style="263" customWidth="1"/>
    <col min="18" max="18" width="7.125" style="263" customWidth="1"/>
    <col min="19" max="19" width="3.375" style="263" customWidth="1"/>
    <col min="20" max="20" width="7.125" style="263" customWidth="1"/>
    <col min="21" max="21" width="3.375" style="263" customWidth="1"/>
    <col min="22" max="22" width="7.125" style="263" customWidth="1"/>
    <col min="23" max="23" width="3.375" style="263" customWidth="1"/>
    <col min="24" max="24" width="7.125" style="263" customWidth="1"/>
    <col min="25" max="25" width="3.375" style="263" customWidth="1"/>
    <col min="26" max="26" width="7.125" style="263" customWidth="1"/>
    <col min="27" max="27" width="3.375" style="263" customWidth="1"/>
    <col min="28" max="28" width="12.5" style="263" customWidth="1"/>
    <col min="29" max="36" width="0" style="263" hidden="1" customWidth="1"/>
    <col min="37" max="37" width="6.125" style="263" customWidth="1"/>
    <col min="38" max="38" width="21.625" style="263" customWidth="1"/>
    <col min="39" max="16384" width="9" style="263"/>
  </cols>
  <sheetData>
    <row r="1" spans="1:39" ht="16.5" customHeight="1" thickBot="1">
      <c r="A1" s="262" t="s">
        <v>351</v>
      </c>
      <c r="L1" s="263" t="s">
        <v>352</v>
      </c>
      <c r="O1" s="264" t="s">
        <v>353</v>
      </c>
      <c r="P1" s="1063"/>
      <c r="Q1" s="1063"/>
      <c r="R1" s="1063"/>
      <c r="S1" s="1063"/>
      <c r="T1" s="1063"/>
      <c r="U1" s="1063"/>
      <c r="V1" s="1063"/>
      <c r="W1" s="1063"/>
      <c r="X1" s="1063"/>
      <c r="Y1" s="263" t="s">
        <v>354</v>
      </c>
    </row>
    <row r="2" spans="1:39" ht="16.5" customHeight="1" thickTop="1">
      <c r="A2" s="265" t="s">
        <v>355</v>
      </c>
      <c r="B2" s="1064"/>
      <c r="C2" s="1064"/>
      <c r="D2" s="1064"/>
      <c r="E2" s="1064"/>
      <c r="F2" s="1064"/>
      <c r="G2" s="1064"/>
      <c r="H2" s="266"/>
      <c r="I2" s="266"/>
      <c r="L2" s="263" t="s">
        <v>356</v>
      </c>
      <c r="O2" s="264" t="s">
        <v>353</v>
      </c>
      <c r="P2" s="1063"/>
      <c r="Q2" s="1063"/>
      <c r="R2" s="1063"/>
      <c r="S2" s="1063"/>
      <c r="T2" s="1063"/>
      <c r="U2" s="1063"/>
      <c r="V2" s="1063"/>
      <c r="W2" s="1063"/>
      <c r="X2" s="1063"/>
      <c r="Y2" s="263" t="s">
        <v>354</v>
      </c>
      <c r="AA2" s="265" t="s">
        <v>357</v>
      </c>
      <c r="AB2" s="267"/>
      <c r="AL2" s="697" t="s">
        <v>408</v>
      </c>
      <c r="AM2" s="698"/>
    </row>
    <row r="3" spans="1:39" ht="16.5" customHeight="1" thickBot="1">
      <c r="A3" s="1065"/>
      <c r="B3" s="1065"/>
      <c r="C3" s="1065"/>
      <c r="D3" s="1065"/>
      <c r="E3" s="1065"/>
      <c r="F3" s="1065"/>
      <c r="G3" s="1065"/>
      <c r="H3" s="1065"/>
      <c r="I3" s="1065"/>
      <c r="L3" s="263" t="s">
        <v>358</v>
      </c>
      <c r="O3" s="264" t="s">
        <v>353</v>
      </c>
      <c r="P3" s="1066"/>
      <c r="Q3" s="1066"/>
      <c r="R3" s="1066"/>
      <c r="S3" s="263" t="s">
        <v>354</v>
      </c>
      <c r="AL3" s="699"/>
      <c r="AM3" s="700"/>
    </row>
    <row r="4" spans="1:39" ht="16.5" customHeight="1" thickTop="1" thickBot="1">
      <c r="A4" s="268"/>
      <c r="G4" s="262"/>
      <c r="L4" s="263" t="s">
        <v>359</v>
      </c>
      <c r="O4" s="264" t="s">
        <v>353</v>
      </c>
      <c r="P4" s="1067"/>
      <c r="Q4" s="1067"/>
      <c r="R4" s="263" t="s">
        <v>360</v>
      </c>
      <c r="S4" s="263" t="s">
        <v>354</v>
      </c>
      <c r="T4" s="263" t="s">
        <v>361</v>
      </c>
      <c r="V4" s="264"/>
      <c r="W4" s="264" t="s">
        <v>353</v>
      </c>
      <c r="X4" s="1067"/>
      <c r="Y4" s="1067"/>
      <c r="Z4" s="263" t="s">
        <v>362</v>
      </c>
      <c r="AA4" s="263" t="s">
        <v>354</v>
      </c>
      <c r="AD4" s="263" t="s">
        <v>354</v>
      </c>
    </row>
    <row r="5" spans="1:39" ht="18" customHeight="1">
      <c r="A5" s="1068" t="s">
        <v>363</v>
      </c>
      <c r="B5" s="269"/>
      <c r="C5" s="270"/>
      <c r="D5" s="271" t="s">
        <v>364</v>
      </c>
      <c r="E5" s="272"/>
      <c r="F5" s="1071" t="s">
        <v>365</v>
      </c>
      <c r="G5" s="1072"/>
      <c r="H5" s="1072"/>
      <c r="I5" s="1072"/>
      <c r="J5" s="1072"/>
      <c r="K5" s="1072"/>
      <c r="L5" s="1072"/>
      <c r="M5" s="1072"/>
      <c r="N5" s="1072"/>
      <c r="O5" s="1072"/>
      <c r="P5" s="1072"/>
      <c r="Q5" s="1072"/>
      <c r="R5" s="1072"/>
      <c r="S5" s="1072"/>
      <c r="T5" s="1072"/>
      <c r="U5" s="1072"/>
      <c r="V5" s="1072"/>
      <c r="W5" s="1072"/>
      <c r="X5" s="1072"/>
      <c r="Y5" s="1072"/>
      <c r="Z5" s="1072"/>
      <c r="AA5" s="1073"/>
      <c r="AB5" s="1074" t="s">
        <v>366</v>
      </c>
      <c r="AC5" s="273" t="s">
        <v>367</v>
      </c>
    </row>
    <row r="6" spans="1:39" ht="18" customHeight="1">
      <c r="A6" s="1069"/>
      <c r="B6" s="274" t="s">
        <v>368</v>
      </c>
      <c r="C6" s="275"/>
      <c r="D6" s="276" t="s">
        <v>369</v>
      </c>
      <c r="E6" s="277"/>
      <c r="F6" s="1077" t="s">
        <v>313</v>
      </c>
      <c r="G6" s="1078"/>
      <c r="H6" s="1078" t="s">
        <v>314</v>
      </c>
      <c r="I6" s="1078"/>
      <c r="J6" s="1078" t="s">
        <v>370</v>
      </c>
      <c r="K6" s="1078"/>
      <c r="L6" s="1078" t="s">
        <v>371</v>
      </c>
      <c r="M6" s="1078"/>
      <c r="N6" s="1078" t="s">
        <v>372</v>
      </c>
      <c r="O6" s="1078"/>
      <c r="P6" s="1078" t="s">
        <v>373</v>
      </c>
      <c r="Q6" s="1078"/>
      <c r="R6" s="1078" t="s">
        <v>308</v>
      </c>
      <c r="S6" s="1078"/>
      <c r="T6" s="1078" t="s">
        <v>374</v>
      </c>
      <c r="U6" s="1078"/>
      <c r="V6" s="1078" t="s">
        <v>375</v>
      </c>
      <c r="W6" s="1078"/>
      <c r="X6" s="1078" t="s">
        <v>376</v>
      </c>
      <c r="Y6" s="1078"/>
      <c r="Z6" s="1078" t="s">
        <v>377</v>
      </c>
      <c r="AA6" s="1079"/>
      <c r="AB6" s="1075"/>
      <c r="AC6" s="273"/>
    </row>
    <row r="7" spans="1:39" ht="18" customHeight="1" thickBot="1">
      <c r="A7" s="1070"/>
      <c r="B7" s="278"/>
      <c r="C7" s="279" t="s">
        <v>353</v>
      </c>
      <c r="D7" s="280" t="s">
        <v>378</v>
      </c>
      <c r="E7" s="281" t="s">
        <v>354</v>
      </c>
      <c r="F7" s="282" t="s">
        <v>379</v>
      </c>
      <c r="G7" s="283" t="s">
        <v>380</v>
      </c>
      <c r="H7" s="284" t="s">
        <v>379</v>
      </c>
      <c r="I7" s="283" t="s">
        <v>380</v>
      </c>
      <c r="J7" s="284" t="s">
        <v>379</v>
      </c>
      <c r="K7" s="283" t="s">
        <v>380</v>
      </c>
      <c r="L7" s="284" t="s">
        <v>379</v>
      </c>
      <c r="M7" s="283" t="s">
        <v>380</v>
      </c>
      <c r="N7" s="284" t="s">
        <v>379</v>
      </c>
      <c r="O7" s="283" t="s">
        <v>380</v>
      </c>
      <c r="P7" s="284" t="s">
        <v>379</v>
      </c>
      <c r="Q7" s="283" t="s">
        <v>380</v>
      </c>
      <c r="R7" s="284" t="s">
        <v>379</v>
      </c>
      <c r="S7" s="283" t="s">
        <v>380</v>
      </c>
      <c r="T7" s="285" t="s">
        <v>379</v>
      </c>
      <c r="U7" s="283" t="s">
        <v>380</v>
      </c>
      <c r="V7" s="284" t="s">
        <v>379</v>
      </c>
      <c r="W7" s="283" t="s">
        <v>380</v>
      </c>
      <c r="X7" s="284" t="s">
        <v>379</v>
      </c>
      <c r="Y7" s="286" t="s">
        <v>380</v>
      </c>
      <c r="Z7" s="284" t="s">
        <v>379</v>
      </c>
      <c r="AA7" s="287" t="s">
        <v>380</v>
      </c>
      <c r="AB7" s="1076"/>
      <c r="AC7" s="288"/>
    </row>
    <row r="8" spans="1:39" ht="18" customHeight="1">
      <c r="A8" s="289"/>
      <c r="B8" s="1080"/>
      <c r="C8" s="290"/>
      <c r="D8" s="291" t="s">
        <v>381</v>
      </c>
      <c r="E8" s="292"/>
      <c r="F8" s="1082"/>
      <c r="G8" s="1084"/>
      <c r="H8" s="1086"/>
      <c r="I8" s="1084"/>
      <c r="J8" s="1086"/>
      <c r="K8" s="1084"/>
      <c r="L8" s="1086"/>
      <c r="M8" s="1084"/>
      <c r="N8" s="1086"/>
      <c r="O8" s="1084"/>
      <c r="P8" s="1086"/>
      <c r="Q8" s="1084"/>
      <c r="R8" s="1086"/>
      <c r="S8" s="1084"/>
      <c r="T8" s="1094"/>
      <c r="U8" s="1084"/>
      <c r="V8" s="1086"/>
      <c r="W8" s="1084"/>
      <c r="X8" s="1086"/>
      <c r="Y8" s="1084"/>
      <c r="Z8" s="1086"/>
      <c r="AA8" s="1096"/>
      <c r="AB8" s="1088"/>
      <c r="AC8" s="293"/>
      <c r="AD8" s="294"/>
      <c r="AE8" s="294"/>
      <c r="AF8" s="294"/>
      <c r="AG8" s="294"/>
      <c r="AH8" s="294"/>
      <c r="AI8" s="294"/>
      <c r="AJ8" s="294"/>
      <c r="AK8" s="294"/>
    </row>
    <row r="9" spans="1:39" ht="18" customHeight="1">
      <c r="A9" s="295"/>
      <c r="B9" s="1081"/>
      <c r="C9" s="296" t="s">
        <v>353</v>
      </c>
      <c r="D9" s="297" t="s">
        <v>381</v>
      </c>
      <c r="E9" s="298" t="s">
        <v>354</v>
      </c>
      <c r="F9" s="1083"/>
      <c r="G9" s="1085"/>
      <c r="H9" s="1087"/>
      <c r="I9" s="1085"/>
      <c r="J9" s="1087"/>
      <c r="K9" s="1085"/>
      <c r="L9" s="1087"/>
      <c r="M9" s="1085"/>
      <c r="N9" s="1087"/>
      <c r="O9" s="1085"/>
      <c r="P9" s="1087"/>
      <c r="Q9" s="1085"/>
      <c r="R9" s="1087"/>
      <c r="S9" s="1085"/>
      <c r="T9" s="1095"/>
      <c r="U9" s="1085"/>
      <c r="V9" s="1087"/>
      <c r="W9" s="1085"/>
      <c r="X9" s="1087"/>
      <c r="Y9" s="1085"/>
      <c r="Z9" s="1087"/>
      <c r="AA9" s="1097"/>
      <c r="AB9" s="1089"/>
      <c r="AC9" s="293"/>
      <c r="AD9" s="294"/>
      <c r="AE9" s="294"/>
      <c r="AF9" s="294"/>
      <c r="AG9" s="294"/>
      <c r="AH9" s="294"/>
      <c r="AI9" s="294"/>
      <c r="AJ9" s="294"/>
      <c r="AK9" s="294"/>
    </row>
    <row r="10" spans="1:39" ht="18" customHeight="1">
      <c r="A10" s="299"/>
      <c r="B10" s="1100"/>
      <c r="C10" s="275"/>
      <c r="D10" s="300" t="s">
        <v>381</v>
      </c>
      <c r="E10" s="301"/>
      <c r="F10" s="1101"/>
      <c r="G10" s="1090"/>
      <c r="H10" s="1092"/>
      <c r="I10" s="1090"/>
      <c r="J10" s="1092"/>
      <c r="K10" s="1090"/>
      <c r="L10" s="1092"/>
      <c r="M10" s="1090"/>
      <c r="N10" s="1092"/>
      <c r="O10" s="1090"/>
      <c r="P10" s="1092"/>
      <c r="Q10" s="1090"/>
      <c r="R10" s="1092"/>
      <c r="S10" s="1090"/>
      <c r="T10" s="1092"/>
      <c r="U10" s="1090"/>
      <c r="V10" s="1092"/>
      <c r="W10" s="1090"/>
      <c r="X10" s="1092"/>
      <c r="Y10" s="1090"/>
      <c r="Z10" s="1092"/>
      <c r="AA10" s="1098"/>
      <c r="AB10" s="1089"/>
      <c r="AC10" s="293"/>
      <c r="AD10" s="294"/>
      <c r="AE10" s="294"/>
      <c r="AF10" s="294"/>
      <c r="AG10" s="294"/>
      <c r="AH10" s="294"/>
      <c r="AI10" s="294"/>
      <c r="AJ10" s="294"/>
      <c r="AK10" s="294"/>
    </row>
    <row r="11" spans="1:39" ht="18" customHeight="1">
      <c r="A11" s="295"/>
      <c r="B11" s="1081"/>
      <c r="C11" s="296" t="s">
        <v>353</v>
      </c>
      <c r="D11" s="297" t="s">
        <v>381</v>
      </c>
      <c r="E11" s="298" t="s">
        <v>354</v>
      </c>
      <c r="F11" s="1102"/>
      <c r="G11" s="1091"/>
      <c r="H11" s="1093"/>
      <c r="I11" s="1091"/>
      <c r="J11" s="1093"/>
      <c r="K11" s="1091"/>
      <c r="L11" s="1093"/>
      <c r="M11" s="1091"/>
      <c r="N11" s="1093"/>
      <c r="O11" s="1091"/>
      <c r="P11" s="1093"/>
      <c r="Q11" s="1091"/>
      <c r="R11" s="1093"/>
      <c r="S11" s="1091"/>
      <c r="T11" s="1093"/>
      <c r="U11" s="1091"/>
      <c r="V11" s="1093"/>
      <c r="W11" s="1091"/>
      <c r="X11" s="1093"/>
      <c r="Y11" s="1091"/>
      <c r="Z11" s="1093"/>
      <c r="AA11" s="1099"/>
      <c r="AB11" s="1089"/>
      <c r="AC11" s="293"/>
      <c r="AD11" s="294"/>
      <c r="AE11" s="294"/>
      <c r="AF11" s="294"/>
      <c r="AG11" s="294"/>
      <c r="AH11" s="294"/>
      <c r="AI11" s="294"/>
      <c r="AJ11" s="294"/>
      <c r="AK11" s="294"/>
    </row>
    <row r="12" spans="1:39" ht="18" customHeight="1">
      <c r="A12" s="299"/>
      <c r="B12" s="1100"/>
      <c r="C12" s="275"/>
      <c r="D12" s="300" t="s">
        <v>381</v>
      </c>
      <c r="E12" s="301"/>
      <c r="F12" s="1101"/>
      <c r="G12" s="1103"/>
      <c r="H12" s="1092"/>
      <c r="I12" s="1103"/>
      <c r="J12" s="1092"/>
      <c r="K12" s="1103"/>
      <c r="L12" s="1092"/>
      <c r="M12" s="1103"/>
      <c r="N12" s="1092"/>
      <c r="O12" s="1103"/>
      <c r="P12" s="1092"/>
      <c r="Q12" s="1103"/>
      <c r="R12" s="1092"/>
      <c r="S12" s="1103"/>
      <c r="T12" s="1092"/>
      <c r="U12" s="1103"/>
      <c r="V12" s="1092"/>
      <c r="W12" s="1103"/>
      <c r="X12" s="1092"/>
      <c r="Y12" s="1103"/>
      <c r="Z12" s="1092"/>
      <c r="AA12" s="1097"/>
      <c r="AB12" s="1089"/>
      <c r="AC12" s="293"/>
      <c r="AD12" s="294"/>
      <c r="AE12" s="294"/>
      <c r="AF12" s="294"/>
      <c r="AG12" s="294"/>
      <c r="AH12" s="294"/>
      <c r="AI12" s="294"/>
      <c r="AJ12" s="294"/>
      <c r="AK12" s="294"/>
    </row>
    <row r="13" spans="1:39" ht="18" customHeight="1">
      <c r="A13" s="295"/>
      <c r="B13" s="1081"/>
      <c r="C13" s="296" t="s">
        <v>353</v>
      </c>
      <c r="D13" s="297" t="s">
        <v>381</v>
      </c>
      <c r="E13" s="298" t="s">
        <v>354</v>
      </c>
      <c r="F13" s="1102"/>
      <c r="G13" s="1085"/>
      <c r="H13" s="1093"/>
      <c r="I13" s="1085"/>
      <c r="J13" s="1093"/>
      <c r="K13" s="1085"/>
      <c r="L13" s="1093"/>
      <c r="M13" s="1085"/>
      <c r="N13" s="1093"/>
      <c r="O13" s="1085"/>
      <c r="P13" s="1093"/>
      <c r="Q13" s="1085"/>
      <c r="R13" s="1093"/>
      <c r="S13" s="1085"/>
      <c r="T13" s="1093"/>
      <c r="U13" s="1085"/>
      <c r="V13" s="1093"/>
      <c r="W13" s="1085"/>
      <c r="X13" s="1093"/>
      <c r="Y13" s="1085"/>
      <c r="Z13" s="1093"/>
      <c r="AA13" s="1097"/>
      <c r="AB13" s="1089"/>
      <c r="AC13" s="293"/>
      <c r="AD13" s="294"/>
      <c r="AE13" s="294"/>
      <c r="AF13" s="294"/>
      <c r="AG13" s="294"/>
      <c r="AH13" s="294"/>
      <c r="AI13" s="294"/>
      <c r="AJ13" s="294"/>
      <c r="AK13" s="294"/>
    </row>
    <row r="14" spans="1:39" ht="18" customHeight="1">
      <c r="A14" s="299"/>
      <c r="B14" s="1100"/>
      <c r="C14" s="275"/>
      <c r="D14" s="300" t="s">
        <v>381</v>
      </c>
      <c r="E14" s="301"/>
      <c r="F14" s="1101"/>
      <c r="G14" s="1103"/>
      <c r="H14" s="1092"/>
      <c r="I14" s="1103"/>
      <c r="J14" s="1092"/>
      <c r="K14" s="1103"/>
      <c r="L14" s="1092"/>
      <c r="M14" s="1103"/>
      <c r="N14" s="1092"/>
      <c r="O14" s="1103"/>
      <c r="P14" s="1092"/>
      <c r="Q14" s="1103"/>
      <c r="R14" s="1092"/>
      <c r="S14" s="1103"/>
      <c r="T14" s="1092"/>
      <c r="U14" s="1103"/>
      <c r="V14" s="1092"/>
      <c r="W14" s="1103"/>
      <c r="X14" s="1092"/>
      <c r="Y14" s="1103"/>
      <c r="Z14" s="1092"/>
      <c r="AA14" s="1097"/>
      <c r="AB14" s="1089"/>
      <c r="AC14" s="293"/>
      <c r="AD14" s="294"/>
      <c r="AE14" s="294"/>
      <c r="AF14" s="294"/>
      <c r="AG14" s="294"/>
      <c r="AH14" s="294"/>
      <c r="AI14" s="294"/>
      <c r="AJ14" s="294"/>
      <c r="AK14" s="294"/>
    </row>
    <row r="15" spans="1:39" ht="18" customHeight="1">
      <c r="A15" s="295"/>
      <c r="B15" s="1081"/>
      <c r="C15" s="296" t="s">
        <v>353</v>
      </c>
      <c r="D15" s="297" t="s">
        <v>381</v>
      </c>
      <c r="E15" s="298" t="s">
        <v>354</v>
      </c>
      <c r="F15" s="1102"/>
      <c r="G15" s="1085"/>
      <c r="H15" s="1093"/>
      <c r="I15" s="1085"/>
      <c r="J15" s="1093"/>
      <c r="K15" s="1085"/>
      <c r="L15" s="1093"/>
      <c r="M15" s="1085"/>
      <c r="N15" s="1093"/>
      <c r="O15" s="1085"/>
      <c r="P15" s="1093"/>
      <c r="Q15" s="1085"/>
      <c r="R15" s="1093"/>
      <c r="S15" s="1085"/>
      <c r="T15" s="1093"/>
      <c r="U15" s="1085"/>
      <c r="V15" s="1093"/>
      <c r="W15" s="1085"/>
      <c r="X15" s="1093"/>
      <c r="Y15" s="1085"/>
      <c r="Z15" s="1093"/>
      <c r="AA15" s="1097"/>
      <c r="AB15" s="1089"/>
      <c r="AC15" s="293"/>
      <c r="AD15" s="294"/>
      <c r="AE15" s="294"/>
      <c r="AF15" s="294"/>
      <c r="AG15" s="294"/>
      <c r="AH15" s="294"/>
      <c r="AI15" s="294"/>
      <c r="AJ15" s="294"/>
      <c r="AK15" s="294"/>
    </row>
    <row r="16" spans="1:39" ht="18" customHeight="1">
      <c r="A16" s="299"/>
      <c r="B16" s="1100"/>
      <c r="C16" s="275"/>
      <c r="D16" s="300" t="s">
        <v>381</v>
      </c>
      <c r="E16" s="301"/>
      <c r="F16" s="1101"/>
      <c r="G16" s="1090"/>
      <c r="H16" s="1092"/>
      <c r="I16" s="1090"/>
      <c r="J16" s="1092"/>
      <c r="K16" s="1090"/>
      <c r="L16" s="1092"/>
      <c r="M16" s="1090"/>
      <c r="N16" s="1092"/>
      <c r="O16" s="1090"/>
      <c r="P16" s="1092"/>
      <c r="Q16" s="1090"/>
      <c r="R16" s="1092"/>
      <c r="S16" s="1090"/>
      <c r="T16" s="1092"/>
      <c r="U16" s="1090"/>
      <c r="V16" s="1092"/>
      <c r="W16" s="1090"/>
      <c r="X16" s="1092"/>
      <c r="Y16" s="1090"/>
      <c r="Z16" s="1092"/>
      <c r="AA16" s="1098"/>
      <c r="AB16" s="1089"/>
      <c r="AC16" s="293"/>
      <c r="AD16" s="294"/>
      <c r="AE16" s="294"/>
      <c r="AF16" s="294"/>
      <c r="AG16" s="294"/>
      <c r="AH16" s="294"/>
      <c r="AI16" s="294"/>
      <c r="AJ16" s="294"/>
      <c r="AK16" s="294"/>
    </row>
    <row r="17" spans="1:37" ht="18" customHeight="1">
      <c r="A17" s="295"/>
      <c r="B17" s="1081"/>
      <c r="C17" s="296" t="s">
        <v>353</v>
      </c>
      <c r="D17" s="297" t="s">
        <v>381</v>
      </c>
      <c r="E17" s="298" t="s">
        <v>354</v>
      </c>
      <c r="F17" s="1102"/>
      <c r="G17" s="1091"/>
      <c r="H17" s="1093"/>
      <c r="I17" s="1091"/>
      <c r="J17" s="1093"/>
      <c r="K17" s="1091"/>
      <c r="L17" s="1093"/>
      <c r="M17" s="1091"/>
      <c r="N17" s="1093"/>
      <c r="O17" s="1091"/>
      <c r="P17" s="1093"/>
      <c r="Q17" s="1091"/>
      <c r="R17" s="1093"/>
      <c r="S17" s="1091"/>
      <c r="T17" s="1093"/>
      <c r="U17" s="1091"/>
      <c r="V17" s="1093"/>
      <c r="W17" s="1091"/>
      <c r="X17" s="1093"/>
      <c r="Y17" s="1091"/>
      <c r="Z17" s="1093"/>
      <c r="AA17" s="1099"/>
      <c r="AB17" s="1089"/>
      <c r="AC17" s="293"/>
      <c r="AD17" s="294"/>
      <c r="AE17" s="294"/>
      <c r="AF17" s="294"/>
      <c r="AG17" s="294"/>
      <c r="AH17" s="294"/>
      <c r="AI17" s="294"/>
      <c r="AJ17" s="294"/>
      <c r="AK17" s="294"/>
    </row>
    <row r="18" spans="1:37" ht="18" customHeight="1">
      <c r="A18" s="299"/>
      <c r="B18" s="1100"/>
      <c r="C18" s="275"/>
      <c r="D18" s="300" t="s">
        <v>381</v>
      </c>
      <c r="E18" s="301"/>
      <c r="F18" s="1101"/>
      <c r="G18" s="1090"/>
      <c r="H18" s="1092"/>
      <c r="I18" s="1090"/>
      <c r="J18" s="1092"/>
      <c r="K18" s="1090"/>
      <c r="L18" s="1092"/>
      <c r="M18" s="1090"/>
      <c r="N18" s="1092"/>
      <c r="O18" s="1090"/>
      <c r="P18" s="1092"/>
      <c r="Q18" s="1090"/>
      <c r="R18" s="1092"/>
      <c r="S18" s="1090"/>
      <c r="T18" s="1092"/>
      <c r="U18" s="1090"/>
      <c r="V18" s="1092"/>
      <c r="W18" s="1090"/>
      <c r="X18" s="1092"/>
      <c r="Y18" s="1090"/>
      <c r="Z18" s="1092"/>
      <c r="AA18" s="1098"/>
      <c r="AB18" s="1089"/>
      <c r="AC18" s="293"/>
      <c r="AD18" s="294"/>
      <c r="AE18" s="294"/>
      <c r="AF18" s="294"/>
      <c r="AG18" s="294"/>
      <c r="AH18" s="294"/>
      <c r="AI18" s="294"/>
      <c r="AJ18" s="294"/>
      <c r="AK18" s="294"/>
    </row>
    <row r="19" spans="1:37" ht="18" customHeight="1">
      <c r="A19" s="295"/>
      <c r="B19" s="1081"/>
      <c r="C19" s="296" t="s">
        <v>353</v>
      </c>
      <c r="D19" s="297" t="s">
        <v>381</v>
      </c>
      <c r="E19" s="298" t="s">
        <v>354</v>
      </c>
      <c r="F19" s="1102"/>
      <c r="G19" s="1091"/>
      <c r="H19" s="1093"/>
      <c r="I19" s="1091"/>
      <c r="J19" s="1093"/>
      <c r="K19" s="1091"/>
      <c r="L19" s="1093"/>
      <c r="M19" s="1091"/>
      <c r="N19" s="1093"/>
      <c r="O19" s="1091"/>
      <c r="P19" s="1093"/>
      <c r="Q19" s="1091"/>
      <c r="R19" s="1093"/>
      <c r="S19" s="1091"/>
      <c r="T19" s="1093"/>
      <c r="U19" s="1091"/>
      <c r="V19" s="1093"/>
      <c r="W19" s="1091"/>
      <c r="X19" s="1093"/>
      <c r="Y19" s="1091"/>
      <c r="Z19" s="1093"/>
      <c r="AA19" s="1099"/>
      <c r="AB19" s="1089"/>
      <c r="AC19" s="293"/>
      <c r="AD19" s="294"/>
      <c r="AE19" s="294"/>
      <c r="AF19" s="294"/>
      <c r="AG19" s="294"/>
      <c r="AH19" s="294"/>
      <c r="AI19" s="294"/>
      <c r="AJ19" s="294"/>
      <c r="AK19" s="294"/>
    </row>
    <row r="20" spans="1:37" ht="18" customHeight="1">
      <c r="A20" s="299"/>
      <c r="B20" s="1100"/>
      <c r="C20" s="275"/>
      <c r="D20" s="300" t="s">
        <v>381</v>
      </c>
      <c r="E20" s="301"/>
      <c r="F20" s="1101"/>
      <c r="G20" s="1090"/>
      <c r="H20" s="1092"/>
      <c r="I20" s="1090"/>
      <c r="J20" s="1092"/>
      <c r="K20" s="1090"/>
      <c r="L20" s="1092"/>
      <c r="M20" s="1090"/>
      <c r="N20" s="1092"/>
      <c r="O20" s="1090"/>
      <c r="P20" s="1092"/>
      <c r="Q20" s="1090"/>
      <c r="R20" s="1092"/>
      <c r="S20" s="1090"/>
      <c r="T20" s="1092"/>
      <c r="U20" s="1090"/>
      <c r="V20" s="1092"/>
      <c r="W20" s="1090"/>
      <c r="X20" s="1092"/>
      <c r="Y20" s="1090"/>
      <c r="Z20" s="1092"/>
      <c r="AA20" s="1098"/>
      <c r="AB20" s="1089"/>
      <c r="AC20" s="293"/>
      <c r="AD20" s="294"/>
      <c r="AE20" s="294"/>
      <c r="AF20" s="294"/>
      <c r="AG20" s="294"/>
      <c r="AH20" s="294"/>
      <c r="AI20" s="294"/>
      <c r="AJ20" s="294"/>
      <c r="AK20" s="294"/>
    </row>
    <row r="21" spans="1:37" ht="18" customHeight="1">
      <c r="A21" s="295"/>
      <c r="B21" s="1081"/>
      <c r="C21" s="296" t="s">
        <v>353</v>
      </c>
      <c r="D21" s="297" t="s">
        <v>381</v>
      </c>
      <c r="E21" s="298" t="s">
        <v>354</v>
      </c>
      <c r="F21" s="1102"/>
      <c r="G21" s="1091"/>
      <c r="H21" s="1093"/>
      <c r="I21" s="1091"/>
      <c r="J21" s="1093"/>
      <c r="K21" s="1091"/>
      <c r="L21" s="1093"/>
      <c r="M21" s="1091"/>
      <c r="N21" s="1093"/>
      <c r="O21" s="1091"/>
      <c r="P21" s="1093"/>
      <c r="Q21" s="1091"/>
      <c r="R21" s="1093"/>
      <c r="S21" s="1091"/>
      <c r="T21" s="1093"/>
      <c r="U21" s="1091"/>
      <c r="V21" s="1093"/>
      <c r="W21" s="1091"/>
      <c r="X21" s="1093"/>
      <c r="Y21" s="1091"/>
      <c r="Z21" s="1093"/>
      <c r="AA21" s="1099"/>
      <c r="AB21" s="1089"/>
      <c r="AC21" s="293"/>
      <c r="AD21" s="294"/>
      <c r="AE21" s="294"/>
      <c r="AF21" s="294"/>
      <c r="AG21" s="294"/>
      <c r="AH21" s="294"/>
      <c r="AI21" s="294"/>
      <c r="AJ21" s="294"/>
      <c r="AK21" s="294"/>
    </row>
    <row r="22" spans="1:37" ht="18" customHeight="1">
      <c r="A22" s="299"/>
      <c r="B22" s="1100"/>
      <c r="C22" s="275"/>
      <c r="D22" s="300" t="s">
        <v>381</v>
      </c>
      <c r="E22" s="301"/>
      <c r="F22" s="1101"/>
      <c r="G22" s="1090"/>
      <c r="H22" s="1092"/>
      <c r="I22" s="1090"/>
      <c r="J22" s="1092"/>
      <c r="K22" s="1090"/>
      <c r="L22" s="1092"/>
      <c r="M22" s="1090"/>
      <c r="N22" s="1092"/>
      <c r="O22" s="1090"/>
      <c r="P22" s="1092"/>
      <c r="Q22" s="1090"/>
      <c r="R22" s="1092"/>
      <c r="S22" s="1090"/>
      <c r="T22" s="1092"/>
      <c r="U22" s="1090"/>
      <c r="V22" s="1092"/>
      <c r="W22" s="1090"/>
      <c r="X22" s="1092"/>
      <c r="Y22" s="1090"/>
      <c r="Z22" s="1092"/>
      <c r="AA22" s="1098"/>
      <c r="AB22" s="1089"/>
      <c r="AC22" s="293"/>
      <c r="AD22" s="294"/>
      <c r="AE22" s="294"/>
      <c r="AF22" s="294"/>
      <c r="AG22" s="294"/>
      <c r="AH22" s="294"/>
      <c r="AI22" s="294"/>
      <c r="AJ22" s="294"/>
      <c r="AK22" s="294"/>
    </row>
    <row r="23" spans="1:37" ht="18" customHeight="1">
      <c r="A23" s="295"/>
      <c r="B23" s="1081"/>
      <c r="C23" s="296" t="s">
        <v>353</v>
      </c>
      <c r="D23" s="297" t="s">
        <v>381</v>
      </c>
      <c r="E23" s="298" t="s">
        <v>354</v>
      </c>
      <c r="F23" s="1102"/>
      <c r="G23" s="1091"/>
      <c r="H23" s="1093"/>
      <c r="I23" s="1091"/>
      <c r="J23" s="1093"/>
      <c r="K23" s="1091"/>
      <c r="L23" s="1093"/>
      <c r="M23" s="1091"/>
      <c r="N23" s="1093"/>
      <c r="O23" s="1091"/>
      <c r="P23" s="1093"/>
      <c r="Q23" s="1091"/>
      <c r="R23" s="1093"/>
      <c r="S23" s="1091"/>
      <c r="T23" s="1093"/>
      <c r="U23" s="1091"/>
      <c r="V23" s="1093"/>
      <c r="W23" s="1091"/>
      <c r="X23" s="1093"/>
      <c r="Y23" s="1091"/>
      <c r="Z23" s="1093"/>
      <c r="AA23" s="1099"/>
      <c r="AB23" s="1089"/>
      <c r="AC23" s="293"/>
      <c r="AD23" s="294"/>
      <c r="AE23" s="294"/>
      <c r="AF23" s="294"/>
      <c r="AG23" s="294"/>
      <c r="AH23" s="294"/>
      <c r="AI23" s="294"/>
      <c r="AJ23" s="294"/>
      <c r="AK23" s="294"/>
    </row>
    <row r="24" spans="1:37" ht="18" customHeight="1">
      <c r="A24" s="299"/>
      <c r="B24" s="1100"/>
      <c r="C24" s="275"/>
      <c r="D24" s="300" t="s">
        <v>381</v>
      </c>
      <c r="E24" s="301"/>
      <c r="F24" s="1101"/>
      <c r="G24" s="1103"/>
      <c r="H24" s="1092"/>
      <c r="I24" s="1103"/>
      <c r="J24" s="1092"/>
      <c r="K24" s="1103"/>
      <c r="L24" s="1092"/>
      <c r="M24" s="1090"/>
      <c r="N24" s="1092"/>
      <c r="O24" s="1090"/>
      <c r="P24" s="1092"/>
      <c r="Q24" s="1090"/>
      <c r="R24" s="1092"/>
      <c r="S24" s="1090"/>
      <c r="T24" s="1092"/>
      <c r="U24" s="1090"/>
      <c r="V24" s="1092"/>
      <c r="W24" s="1090"/>
      <c r="X24" s="1092"/>
      <c r="Y24" s="1090"/>
      <c r="Z24" s="1092"/>
      <c r="AA24" s="1098"/>
      <c r="AB24" s="1089"/>
      <c r="AC24" s="293"/>
      <c r="AD24" s="294"/>
      <c r="AE24" s="294"/>
      <c r="AF24" s="294"/>
      <c r="AG24" s="294"/>
      <c r="AH24" s="294"/>
      <c r="AI24" s="294"/>
      <c r="AJ24" s="294"/>
      <c r="AK24" s="294"/>
    </row>
    <row r="25" spans="1:37" ht="18" customHeight="1">
      <c r="A25" s="295"/>
      <c r="B25" s="1081"/>
      <c r="C25" s="296" t="s">
        <v>353</v>
      </c>
      <c r="D25" s="297" t="s">
        <v>381</v>
      </c>
      <c r="E25" s="298" t="s">
        <v>354</v>
      </c>
      <c r="F25" s="1083"/>
      <c r="G25" s="1085"/>
      <c r="H25" s="1087"/>
      <c r="I25" s="1085"/>
      <c r="J25" s="1087"/>
      <c r="K25" s="1085"/>
      <c r="L25" s="1093"/>
      <c r="M25" s="1091"/>
      <c r="N25" s="1093"/>
      <c r="O25" s="1091"/>
      <c r="P25" s="1093"/>
      <c r="Q25" s="1091"/>
      <c r="R25" s="1093"/>
      <c r="S25" s="1091"/>
      <c r="T25" s="1093"/>
      <c r="U25" s="1091"/>
      <c r="V25" s="1093"/>
      <c r="W25" s="1091"/>
      <c r="X25" s="1093"/>
      <c r="Y25" s="1091"/>
      <c r="Z25" s="1093"/>
      <c r="AA25" s="1099"/>
      <c r="AB25" s="1089"/>
      <c r="AC25" s="293"/>
      <c r="AD25" s="294"/>
      <c r="AE25" s="294"/>
      <c r="AF25" s="294"/>
      <c r="AG25" s="294"/>
      <c r="AH25" s="294"/>
      <c r="AI25" s="294"/>
      <c r="AJ25" s="294"/>
      <c r="AK25" s="294"/>
    </row>
    <row r="26" spans="1:37" ht="18" customHeight="1">
      <c r="A26" s="299"/>
      <c r="B26" s="1100"/>
      <c r="C26" s="275"/>
      <c r="D26" s="300" t="s">
        <v>381</v>
      </c>
      <c r="E26" s="301"/>
      <c r="F26" s="1101"/>
      <c r="G26" s="1103"/>
      <c r="H26" s="1092"/>
      <c r="I26" s="1103"/>
      <c r="J26" s="1092"/>
      <c r="K26" s="1103"/>
      <c r="L26" s="1092"/>
      <c r="M26" s="1103"/>
      <c r="N26" s="1092"/>
      <c r="O26" s="1103"/>
      <c r="P26" s="1092"/>
      <c r="Q26" s="1103"/>
      <c r="R26" s="1092"/>
      <c r="S26" s="1103"/>
      <c r="T26" s="1104"/>
      <c r="U26" s="1103"/>
      <c r="V26" s="1092"/>
      <c r="W26" s="1103"/>
      <c r="X26" s="1092"/>
      <c r="Y26" s="1103"/>
      <c r="Z26" s="1092"/>
      <c r="AA26" s="1103"/>
      <c r="AB26" s="1089"/>
      <c r="AC26" s="293"/>
      <c r="AD26" s="294"/>
      <c r="AE26" s="294"/>
      <c r="AF26" s="294"/>
      <c r="AG26" s="294"/>
      <c r="AH26" s="294"/>
      <c r="AI26" s="294"/>
      <c r="AJ26" s="294"/>
      <c r="AK26" s="294"/>
    </row>
    <row r="27" spans="1:37" ht="18" customHeight="1">
      <c r="A27" s="295"/>
      <c r="B27" s="1081"/>
      <c r="C27" s="296" t="s">
        <v>353</v>
      </c>
      <c r="D27" s="297" t="s">
        <v>381</v>
      </c>
      <c r="E27" s="298" t="s">
        <v>354</v>
      </c>
      <c r="F27" s="1083"/>
      <c r="G27" s="1085"/>
      <c r="H27" s="1087"/>
      <c r="I27" s="1085"/>
      <c r="J27" s="1087"/>
      <c r="K27" s="1085"/>
      <c r="L27" s="1087"/>
      <c r="M27" s="1085"/>
      <c r="N27" s="1087"/>
      <c r="O27" s="1085"/>
      <c r="P27" s="1087"/>
      <c r="Q27" s="1085"/>
      <c r="R27" s="1087"/>
      <c r="S27" s="1085"/>
      <c r="T27" s="1095"/>
      <c r="U27" s="1085"/>
      <c r="V27" s="1087"/>
      <c r="W27" s="1085"/>
      <c r="X27" s="1087"/>
      <c r="Y27" s="1085"/>
      <c r="Z27" s="1087"/>
      <c r="AA27" s="1085"/>
      <c r="AB27" s="1089"/>
      <c r="AC27" s="293"/>
      <c r="AD27" s="294"/>
      <c r="AE27" s="294"/>
      <c r="AF27" s="294"/>
      <c r="AG27" s="294"/>
      <c r="AH27" s="294"/>
      <c r="AI27" s="294"/>
      <c r="AJ27" s="294"/>
      <c r="AK27" s="294"/>
    </row>
    <row r="28" spans="1:37" ht="18" customHeight="1">
      <c r="A28" s="299"/>
      <c r="B28" s="1100"/>
      <c r="C28" s="275"/>
      <c r="D28" s="300" t="s">
        <v>381</v>
      </c>
      <c r="E28" s="301"/>
      <c r="F28" s="1101"/>
      <c r="G28" s="1103"/>
      <c r="H28" s="1092"/>
      <c r="I28" s="1103"/>
      <c r="J28" s="1092"/>
      <c r="K28" s="1103"/>
      <c r="L28" s="1092"/>
      <c r="M28" s="1103"/>
      <c r="N28" s="1092"/>
      <c r="O28" s="1103"/>
      <c r="P28" s="1092"/>
      <c r="Q28" s="1103"/>
      <c r="R28" s="1092"/>
      <c r="S28" s="1103"/>
      <c r="T28" s="1104"/>
      <c r="U28" s="1103"/>
      <c r="V28" s="1092"/>
      <c r="W28" s="1103"/>
      <c r="X28" s="1092"/>
      <c r="Y28" s="1103"/>
      <c r="Z28" s="1092"/>
      <c r="AA28" s="1103"/>
      <c r="AB28" s="1089"/>
      <c r="AC28" s="293"/>
      <c r="AD28" s="294"/>
      <c r="AE28" s="294"/>
      <c r="AF28" s="294"/>
      <c r="AG28" s="294"/>
      <c r="AH28" s="294"/>
      <c r="AI28" s="294"/>
      <c r="AJ28" s="294"/>
      <c r="AK28" s="294"/>
    </row>
    <row r="29" spans="1:37" ht="18" customHeight="1">
      <c r="A29" s="295"/>
      <c r="B29" s="1081"/>
      <c r="C29" s="296" t="s">
        <v>353</v>
      </c>
      <c r="D29" s="297" t="s">
        <v>381</v>
      </c>
      <c r="E29" s="298" t="s">
        <v>354</v>
      </c>
      <c r="F29" s="1083"/>
      <c r="G29" s="1085"/>
      <c r="H29" s="1087"/>
      <c r="I29" s="1085"/>
      <c r="J29" s="1087"/>
      <c r="K29" s="1085"/>
      <c r="L29" s="1087"/>
      <c r="M29" s="1085"/>
      <c r="N29" s="1087"/>
      <c r="O29" s="1085"/>
      <c r="P29" s="1087"/>
      <c r="Q29" s="1085"/>
      <c r="R29" s="1087"/>
      <c r="S29" s="1085"/>
      <c r="T29" s="1095"/>
      <c r="U29" s="1085"/>
      <c r="V29" s="1087"/>
      <c r="W29" s="1085"/>
      <c r="X29" s="1087"/>
      <c r="Y29" s="1085"/>
      <c r="Z29" s="1087"/>
      <c r="AA29" s="1085"/>
      <c r="AB29" s="1089"/>
      <c r="AC29" s="293"/>
      <c r="AD29" s="294"/>
      <c r="AE29" s="294"/>
      <c r="AF29" s="294"/>
      <c r="AG29" s="294"/>
      <c r="AH29" s="294"/>
      <c r="AI29" s="294"/>
      <c r="AJ29" s="294"/>
      <c r="AK29" s="294"/>
    </row>
    <row r="30" spans="1:37" ht="18" customHeight="1">
      <c r="A30" s="299"/>
      <c r="B30" s="1100"/>
      <c r="C30" s="275"/>
      <c r="D30" s="300" t="s">
        <v>381</v>
      </c>
      <c r="E30" s="301"/>
      <c r="F30" s="1101"/>
      <c r="G30" s="1103"/>
      <c r="H30" s="1092"/>
      <c r="I30" s="1103"/>
      <c r="J30" s="1092"/>
      <c r="K30" s="1103"/>
      <c r="L30" s="1092"/>
      <c r="M30" s="1103"/>
      <c r="N30" s="1092"/>
      <c r="O30" s="1103"/>
      <c r="P30" s="1092"/>
      <c r="Q30" s="1103"/>
      <c r="R30" s="1092"/>
      <c r="S30" s="1103"/>
      <c r="T30" s="1104"/>
      <c r="U30" s="1103"/>
      <c r="V30" s="1092"/>
      <c r="W30" s="1103"/>
      <c r="X30" s="1092"/>
      <c r="Y30" s="1103"/>
      <c r="Z30" s="1092"/>
      <c r="AA30" s="1103"/>
      <c r="AB30" s="1089"/>
      <c r="AC30" s="293"/>
      <c r="AD30" s="294"/>
      <c r="AE30" s="294"/>
      <c r="AF30" s="294"/>
      <c r="AG30" s="294"/>
      <c r="AH30" s="294"/>
      <c r="AI30" s="294"/>
      <c r="AJ30" s="294"/>
      <c r="AK30" s="294"/>
    </row>
    <row r="31" spans="1:37" ht="18" customHeight="1" thickBot="1">
      <c r="A31" s="302"/>
      <c r="B31" s="1112"/>
      <c r="C31" s="296" t="s">
        <v>353</v>
      </c>
      <c r="D31" s="297" t="s">
        <v>381</v>
      </c>
      <c r="E31" s="298" t="s">
        <v>354</v>
      </c>
      <c r="F31" s="1083"/>
      <c r="G31" s="1105"/>
      <c r="H31" s="1087"/>
      <c r="I31" s="1105"/>
      <c r="J31" s="1087"/>
      <c r="K31" s="1105"/>
      <c r="L31" s="1087"/>
      <c r="M31" s="1105"/>
      <c r="N31" s="1087"/>
      <c r="O31" s="1105"/>
      <c r="P31" s="1087"/>
      <c r="Q31" s="1105"/>
      <c r="R31" s="1087"/>
      <c r="S31" s="1105"/>
      <c r="T31" s="1095"/>
      <c r="U31" s="1105"/>
      <c r="V31" s="1087"/>
      <c r="W31" s="1105"/>
      <c r="X31" s="1087"/>
      <c r="Y31" s="1105"/>
      <c r="Z31" s="1087"/>
      <c r="AA31" s="1105"/>
      <c r="AB31" s="1089"/>
      <c r="AC31" s="293"/>
      <c r="AD31" s="294"/>
      <c r="AE31" s="294"/>
      <c r="AF31" s="294"/>
      <c r="AG31" s="294"/>
      <c r="AH31" s="294"/>
      <c r="AI31" s="294"/>
      <c r="AJ31" s="294"/>
      <c r="AK31" s="294"/>
    </row>
    <row r="32" spans="1:37" ht="30" customHeight="1">
      <c r="A32" s="1106" t="s">
        <v>382</v>
      </c>
      <c r="B32" s="1107"/>
      <c r="C32" s="1107"/>
      <c r="D32" s="1107"/>
      <c r="E32" s="1108"/>
      <c r="F32" s="1109">
        <f>ROUNDDOWN(SUM(F8:F31),1)</f>
        <v>0</v>
      </c>
      <c r="G32" s="1110"/>
      <c r="H32" s="1111">
        <f>ROUNDDOWN(SUM(H8:H31),1)</f>
        <v>0</v>
      </c>
      <c r="I32" s="1110"/>
      <c r="J32" s="1111">
        <f>ROUNDDOWN(SUM(J8:J31),1)</f>
        <v>0</v>
      </c>
      <c r="K32" s="1110"/>
      <c r="L32" s="1111">
        <f>ROUNDDOWN(SUM(L8:L31),1)</f>
        <v>0</v>
      </c>
      <c r="M32" s="1110"/>
      <c r="N32" s="1111">
        <f>ROUNDDOWN(SUM(N8:N31),1)</f>
        <v>0</v>
      </c>
      <c r="O32" s="1110"/>
      <c r="P32" s="1111">
        <f>ROUNDDOWN(SUM(P8:P31),1)</f>
        <v>0</v>
      </c>
      <c r="Q32" s="1110"/>
      <c r="R32" s="1111">
        <f>ROUNDDOWN(SUM(R8:R31),1)</f>
        <v>0</v>
      </c>
      <c r="S32" s="1110"/>
      <c r="T32" s="1111">
        <f>ROUNDDOWN(SUM(T8:T31),1)</f>
        <v>0</v>
      </c>
      <c r="U32" s="1110"/>
      <c r="V32" s="1111">
        <f>ROUNDDOWN(SUM(V8:V31),1)</f>
        <v>0</v>
      </c>
      <c r="W32" s="1110"/>
      <c r="X32" s="1111">
        <f>ROUNDDOWN(SUM(X8:X31),1)</f>
        <v>0</v>
      </c>
      <c r="Y32" s="1110"/>
      <c r="Z32" s="1111">
        <f>ROUNDDOWN(SUM(Z8:Z31),1)</f>
        <v>0</v>
      </c>
      <c r="AA32" s="1116"/>
      <c r="AB32" s="303">
        <f>IF(SUM(F32:AA32)&gt;0,SUM(F32:AA32)/COUNTIF(F32:AA32,"&gt;0"),)</f>
        <v>0</v>
      </c>
      <c r="AC32" s="293"/>
      <c r="AD32" s="294"/>
      <c r="AE32" s="294"/>
      <c r="AF32" s="294"/>
      <c r="AG32" s="294"/>
      <c r="AH32" s="294"/>
      <c r="AI32" s="294"/>
      <c r="AJ32" s="294"/>
      <c r="AK32" s="294"/>
    </row>
    <row r="33" spans="1:37" ht="30" customHeight="1" thickBot="1">
      <c r="A33" s="1117" t="s">
        <v>383</v>
      </c>
      <c r="B33" s="1118"/>
      <c r="C33" s="1118"/>
      <c r="D33" s="1118"/>
      <c r="E33" s="1119"/>
      <c r="F33" s="1120">
        <f>ROUNDDOWN(SUMIF(G8:G31,"○",F8:F31),1)</f>
        <v>0</v>
      </c>
      <c r="G33" s="1114"/>
      <c r="H33" s="1113">
        <f>ROUNDDOWN(SUMIF(I8:I31,"○",H8:H31),1)</f>
        <v>0</v>
      </c>
      <c r="I33" s="1114"/>
      <c r="J33" s="1113">
        <f>ROUNDDOWN(SUMIF(K8:K31,"○",J8:J31),1)</f>
        <v>0</v>
      </c>
      <c r="K33" s="1114"/>
      <c r="L33" s="1113">
        <f>ROUNDDOWN(SUMIF(M8:M31,"○",L8:L31),1)</f>
        <v>0</v>
      </c>
      <c r="M33" s="1114"/>
      <c r="N33" s="1113">
        <f>ROUNDDOWN(SUMIF(O8:O31,"○",N8:N31),1)</f>
        <v>0</v>
      </c>
      <c r="O33" s="1114"/>
      <c r="P33" s="1113">
        <f>ROUNDDOWN(SUMIF(Q8:Q31,"○",P8:P31),1)</f>
        <v>0</v>
      </c>
      <c r="Q33" s="1114"/>
      <c r="R33" s="1113">
        <f>ROUNDDOWN(SUMIF(S8:S31,"○",R8:R31),1)</f>
        <v>0</v>
      </c>
      <c r="S33" s="1114"/>
      <c r="T33" s="1113">
        <f>ROUNDDOWN(SUMIF(U8:U31,"○",T8:T31),1)</f>
        <v>0</v>
      </c>
      <c r="U33" s="1114"/>
      <c r="V33" s="1113">
        <f>ROUNDDOWN(SUMIF(W8:W31,"○",V8:V31),1)</f>
        <v>0</v>
      </c>
      <c r="W33" s="1114"/>
      <c r="X33" s="1113">
        <f>ROUNDDOWN(SUMIF(Y8:Y31,"○",X8:X31),1)</f>
        <v>0</v>
      </c>
      <c r="Y33" s="1114"/>
      <c r="Z33" s="1113">
        <f>ROUNDDOWN(SUMIF(AA8:AA31,"○",Z8:Z31),1)</f>
        <v>0</v>
      </c>
      <c r="AA33" s="1115"/>
      <c r="AB33" s="304">
        <f>IF(SUM(F33:AA33)&gt;0,SUM(F33:AA33)/COUNTIF(F33:AA33,"&gt;0"),)</f>
        <v>0</v>
      </c>
      <c r="AC33" s="293"/>
      <c r="AD33" s="294"/>
      <c r="AE33" s="294"/>
      <c r="AF33" s="294"/>
      <c r="AG33" s="294"/>
      <c r="AH33" s="294"/>
      <c r="AI33" s="294"/>
      <c r="AJ33" s="294"/>
      <c r="AK33" s="294"/>
    </row>
    <row r="34" spans="1:37" s="306" customFormat="1" ht="16.5" customHeight="1">
      <c r="A34" s="305" t="s">
        <v>384</v>
      </c>
      <c r="D34" s="307"/>
      <c r="E34" s="307"/>
      <c r="F34" s="308"/>
      <c r="G34" s="308"/>
      <c r="H34" s="308"/>
      <c r="I34" s="308"/>
      <c r="J34" s="308"/>
      <c r="K34" s="308"/>
      <c r="L34" s="308"/>
      <c r="M34" s="308"/>
      <c r="N34" s="308"/>
      <c r="O34" s="308"/>
      <c r="P34" s="308"/>
      <c r="Q34" s="308"/>
      <c r="R34" s="308"/>
      <c r="S34" s="308"/>
      <c r="T34" s="308"/>
      <c r="U34" s="308"/>
      <c r="V34" s="308"/>
      <c r="W34" s="308"/>
      <c r="X34" s="308"/>
      <c r="Y34" s="308"/>
      <c r="Z34" s="308"/>
      <c r="AA34" s="308"/>
      <c r="AB34" s="309"/>
      <c r="AC34" s="309"/>
      <c r="AD34" s="309"/>
      <c r="AE34" s="309"/>
      <c r="AF34" s="309"/>
      <c r="AG34" s="309"/>
      <c r="AH34" s="309"/>
      <c r="AI34" s="309"/>
      <c r="AJ34" s="309"/>
      <c r="AK34" s="309"/>
    </row>
    <row r="35" spans="1:37" s="306" customFormat="1" ht="16.5" customHeight="1">
      <c r="A35" s="305" t="s">
        <v>385</v>
      </c>
      <c r="D35" s="307"/>
      <c r="E35" s="307"/>
      <c r="F35" s="308"/>
      <c r="G35" s="308"/>
      <c r="H35" s="308"/>
      <c r="I35" s="308"/>
      <c r="J35" s="308"/>
      <c r="K35" s="308"/>
      <c r="L35" s="308"/>
      <c r="M35" s="308"/>
      <c r="N35" s="308"/>
      <c r="O35" s="308"/>
      <c r="P35" s="308"/>
      <c r="Q35" s="308"/>
      <c r="R35" s="308"/>
      <c r="S35" s="308"/>
      <c r="T35" s="308"/>
      <c r="U35" s="308"/>
      <c r="V35" s="308"/>
      <c r="W35" s="308"/>
      <c r="X35" s="308"/>
      <c r="Y35" s="308"/>
      <c r="Z35" s="308"/>
      <c r="AA35" s="308"/>
      <c r="AB35" s="309"/>
      <c r="AC35" s="309"/>
      <c r="AD35" s="309"/>
      <c r="AE35" s="309"/>
      <c r="AF35" s="309"/>
      <c r="AG35" s="309"/>
      <c r="AH35" s="309"/>
      <c r="AI35" s="309"/>
      <c r="AJ35" s="309"/>
      <c r="AK35" s="309"/>
    </row>
    <row r="36" spans="1:37" s="306" customFormat="1" ht="16.5" customHeight="1">
      <c r="A36" s="305" t="s">
        <v>386</v>
      </c>
      <c r="D36" s="307"/>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9"/>
      <c r="AC36" s="309"/>
      <c r="AD36" s="309"/>
      <c r="AE36" s="309"/>
      <c r="AF36" s="309"/>
      <c r="AG36" s="309"/>
      <c r="AH36" s="309"/>
      <c r="AI36" s="309"/>
      <c r="AJ36" s="309"/>
      <c r="AK36" s="309"/>
    </row>
    <row r="37" spans="1:37" s="306" customFormat="1" ht="16.5" customHeight="1">
      <c r="A37" s="305" t="s">
        <v>387</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row>
    <row r="38" spans="1:37" s="306" customFormat="1" ht="16.5" customHeight="1">
      <c r="A38" s="305" t="s">
        <v>388</v>
      </c>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row>
    <row r="39" spans="1:37" s="306" customFormat="1" ht="16.5" customHeight="1">
      <c r="A39" s="305" t="s">
        <v>389</v>
      </c>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row>
    <row r="40" spans="1:37" s="306" customFormat="1" ht="14.25" customHeight="1">
      <c r="A40" s="305"/>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row>
    <row r="41" spans="1:37" s="306" customFormat="1" ht="14.25" customHeight="1">
      <c r="A41" s="305"/>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row>
    <row r="42" spans="1:37" s="306" customFormat="1" ht="14.25" customHeight="1">
      <c r="A42" s="305" t="s">
        <v>383</v>
      </c>
      <c r="B42" s="310"/>
      <c r="C42" s="310"/>
      <c r="D42" s="310"/>
      <c r="E42" s="310"/>
      <c r="F42" s="310"/>
      <c r="G42" s="310"/>
      <c r="H42" s="310" t="s">
        <v>390</v>
      </c>
      <c r="I42" s="310"/>
      <c r="J42" s="310"/>
      <c r="K42" s="310"/>
      <c r="L42" s="310"/>
      <c r="M42" s="310"/>
      <c r="N42" s="310" t="s">
        <v>391</v>
      </c>
      <c r="O42" s="310"/>
      <c r="P42" s="310"/>
      <c r="Q42" s="310"/>
      <c r="R42" s="310"/>
      <c r="S42" s="310"/>
      <c r="T42" s="310"/>
      <c r="U42" s="310"/>
      <c r="V42" s="310"/>
      <c r="W42" s="310"/>
      <c r="X42" s="310"/>
      <c r="Y42" s="310"/>
      <c r="Z42" s="310"/>
      <c r="AA42" s="310"/>
      <c r="AB42" s="310"/>
    </row>
    <row r="43" spans="1:37" s="306" customFormat="1" ht="14.25" customHeight="1">
      <c r="A43" s="305" t="s">
        <v>392</v>
      </c>
      <c r="B43" s="310"/>
      <c r="C43" s="310"/>
      <c r="D43" s="310"/>
      <c r="E43" s="310"/>
      <c r="F43" s="310"/>
      <c r="G43" s="310"/>
      <c r="H43" s="310" t="s">
        <v>393</v>
      </c>
      <c r="I43" s="310"/>
      <c r="J43" s="310"/>
      <c r="K43" s="310"/>
      <c r="L43" s="310"/>
      <c r="M43" s="310"/>
      <c r="N43" s="310" t="s">
        <v>394</v>
      </c>
      <c r="O43" s="310"/>
      <c r="P43" s="310"/>
      <c r="Q43" s="310"/>
      <c r="R43" s="310"/>
      <c r="S43" s="310"/>
      <c r="T43" s="310"/>
      <c r="U43" s="310"/>
      <c r="V43" s="310"/>
      <c r="W43" s="310"/>
      <c r="X43" s="310"/>
      <c r="Y43" s="310"/>
      <c r="Z43" s="310"/>
      <c r="AA43" s="310"/>
      <c r="AB43" s="310"/>
    </row>
    <row r="44" spans="1:37" s="306" customFormat="1" ht="14.25" customHeight="1">
      <c r="A44" s="305" t="s">
        <v>395</v>
      </c>
      <c r="B44" s="310"/>
      <c r="C44" s="310"/>
      <c r="D44" s="310"/>
      <c r="E44" s="310"/>
      <c r="F44" s="310"/>
      <c r="G44" s="310"/>
      <c r="H44" s="310" t="s">
        <v>396</v>
      </c>
      <c r="I44" s="310"/>
      <c r="J44" s="310"/>
      <c r="K44" s="310"/>
      <c r="L44" s="310"/>
      <c r="M44" s="310"/>
      <c r="N44" s="310" t="s">
        <v>397</v>
      </c>
      <c r="O44" s="310"/>
      <c r="P44" s="310"/>
      <c r="Q44" s="310"/>
      <c r="R44" s="310"/>
      <c r="S44" s="310"/>
      <c r="T44" s="310"/>
      <c r="U44" s="310"/>
      <c r="V44" s="310"/>
      <c r="W44" s="310"/>
      <c r="X44" s="310"/>
      <c r="Y44" s="310"/>
      <c r="Z44" s="310"/>
      <c r="AA44" s="310"/>
      <c r="AB44" s="310"/>
    </row>
    <row r="45" spans="1:37" ht="15.95" customHeight="1">
      <c r="A45" s="305" t="s">
        <v>398</v>
      </c>
      <c r="B45" s="310"/>
      <c r="C45" s="310"/>
      <c r="D45" s="310"/>
      <c r="E45" s="310"/>
      <c r="F45" s="310"/>
      <c r="G45" s="311"/>
      <c r="H45" s="311"/>
      <c r="I45" s="311"/>
      <c r="J45" s="311"/>
      <c r="K45" s="311"/>
      <c r="L45" s="311"/>
      <c r="M45" s="311"/>
      <c r="N45" s="311" t="s">
        <v>399</v>
      </c>
      <c r="O45" s="311"/>
      <c r="P45" s="311"/>
      <c r="Q45" s="311"/>
      <c r="R45" s="311"/>
      <c r="S45" s="311"/>
      <c r="T45" s="311"/>
      <c r="U45" s="311"/>
      <c r="V45" s="311"/>
      <c r="W45" s="311"/>
      <c r="X45" s="311"/>
      <c r="Y45" s="311"/>
      <c r="Z45" s="311"/>
      <c r="AA45" s="311"/>
      <c r="AB45" s="311"/>
    </row>
    <row r="46" spans="1:37" ht="15.95" customHeight="1">
      <c r="A46" s="305" t="s">
        <v>400</v>
      </c>
      <c r="B46" s="310"/>
      <c r="C46" s="310"/>
      <c r="D46" s="310"/>
      <c r="E46" s="311"/>
      <c r="F46" s="311"/>
      <c r="G46" s="311"/>
      <c r="H46" s="311"/>
      <c r="I46" s="311"/>
      <c r="J46" s="311"/>
      <c r="K46" s="311"/>
      <c r="L46" s="311"/>
      <c r="M46" s="311"/>
      <c r="N46" s="311" t="s">
        <v>401</v>
      </c>
      <c r="O46" s="311"/>
      <c r="P46" s="311"/>
      <c r="Q46" s="311"/>
      <c r="R46" s="311"/>
      <c r="S46" s="311"/>
      <c r="T46" s="311"/>
      <c r="U46" s="311"/>
      <c r="V46" s="311"/>
      <c r="W46" s="311"/>
      <c r="X46" s="311"/>
      <c r="Y46" s="311"/>
      <c r="Z46" s="311"/>
      <c r="AA46" s="311"/>
      <c r="AB46" s="311"/>
    </row>
    <row r="47" spans="1:37" ht="15.95" customHeight="1">
      <c r="A47" s="305"/>
      <c r="B47" s="310"/>
      <c r="C47" s="310"/>
      <c r="D47" s="310"/>
      <c r="E47" s="311"/>
      <c r="F47" s="311"/>
      <c r="G47" s="311"/>
      <c r="H47" s="311"/>
      <c r="I47" s="311"/>
      <c r="J47" s="311"/>
      <c r="K47" s="311"/>
      <c r="L47" s="311"/>
      <c r="M47" s="311"/>
      <c r="N47" s="311" t="s">
        <v>402</v>
      </c>
      <c r="O47" s="311"/>
      <c r="P47" s="311"/>
      <c r="Q47" s="311"/>
      <c r="R47" s="311"/>
      <c r="S47" s="311"/>
      <c r="T47" s="311"/>
      <c r="U47" s="311"/>
      <c r="V47" s="311"/>
      <c r="W47" s="311"/>
      <c r="X47" s="311"/>
      <c r="Y47" s="311"/>
      <c r="Z47" s="311"/>
      <c r="AA47" s="311"/>
      <c r="AB47" s="311"/>
    </row>
    <row r="48" spans="1:37" ht="15.95" customHeight="1">
      <c r="A48" s="305"/>
      <c r="B48" s="311"/>
      <c r="C48" s="311"/>
      <c r="D48" s="311"/>
      <c r="E48" s="311"/>
      <c r="F48" s="311"/>
      <c r="G48" s="312"/>
      <c r="H48" s="311"/>
      <c r="I48" s="311"/>
      <c r="J48" s="311"/>
      <c r="K48" s="311"/>
      <c r="L48" s="311"/>
      <c r="M48" s="311"/>
      <c r="N48" s="311" t="s">
        <v>403</v>
      </c>
      <c r="O48" s="311"/>
      <c r="P48" s="311"/>
      <c r="Q48" s="311"/>
      <c r="R48" s="311"/>
      <c r="S48" s="311"/>
      <c r="T48" s="311"/>
      <c r="U48" s="311"/>
      <c r="V48" s="311"/>
      <c r="W48" s="311"/>
      <c r="X48" s="311"/>
      <c r="Y48" s="311"/>
      <c r="Z48" s="311"/>
      <c r="AA48" s="311"/>
      <c r="AB48" s="311"/>
    </row>
    <row r="49" spans="1:28" ht="15.95" customHeight="1">
      <c r="B49" s="311"/>
      <c r="C49" s="311"/>
      <c r="D49" s="311"/>
      <c r="E49" s="312"/>
      <c r="F49" s="312"/>
      <c r="G49" s="311"/>
      <c r="H49" s="311"/>
      <c r="I49" s="311"/>
      <c r="J49" s="311"/>
      <c r="K49" s="311"/>
      <c r="L49" s="311"/>
      <c r="M49" s="311"/>
      <c r="N49" s="311" t="s">
        <v>404</v>
      </c>
      <c r="O49" s="311"/>
      <c r="P49" s="311"/>
      <c r="Q49" s="311"/>
      <c r="R49" s="311"/>
      <c r="S49" s="311"/>
      <c r="T49" s="311"/>
      <c r="U49" s="311"/>
      <c r="V49" s="311"/>
      <c r="W49" s="311"/>
      <c r="X49" s="311"/>
      <c r="Y49" s="311"/>
      <c r="Z49" s="311"/>
      <c r="AA49" s="311"/>
      <c r="AB49" s="311"/>
    </row>
    <row r="50" spans="1:28" ht="15.95" customHeight="1">
      <c r="A50" s="311" t="s">
        <v>405</v>
      </c>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row>
    <row r="51" spans="1:28" ht="15.95" customHeight="1">
      <c r="A51" s="311" t="s">
        <v>406</v>
      </c>
      <c r="B51" s="312"/>
      <c r="C51" s="312"/>
      <c r="D51" s="312"/>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row>
    <row r="52" spans="1:28" ht="18" customHeight="1">
      <c r="A52" s="311" t="s">
        <v>407</v>
      </c>
      <c r="B52" s="311"/>
      <c r="C52" s="311"/>
      <c r="D52" s="311"/>
      <c r="E52" s="311"/>
      <c r="F52" s="311"/>
    </row>
    <row r="53" spans="1:28" ht="18" customHeight="1">
      <c r="A53" s="311"/>
      <c r="B53" s="311"/>
      <c r="C53" s="311"/>
      <c r="D53" s="311"/>
    </row>
    <row r="54" spans="1:28" ht="18" customHeight="1">
      <c r="A54" s="311"/>
      <c r="B54" s="311"/>
      <c r="C54" s="311"/>
      <c r="D54" s="311"/>
    </row>
    <row r="55" spans="1:28" ht="18" customHeight="1">
      <c r="A55" s="311"/>
    </row>
    <row r="56" spans="1:28" ht="18" customHeight="1">
      <c r="A56" s="311"/>
    </row>
    <row r="57" spans="1:28" ht="18" customHeight="1">
      <c r="A57" s="311"/>
    </row>
    <row r="58" spans="1:28" ht="18" customHeight="1"/>
    <row r="59" spans="1:28" ht="18" customHeight="1"/>
    <row r="60" spans="1:28" ht="18" customHeight="1"/>
  </sheetData>
  <mergeCells count="323">
    <mergeCell ref="V33:W33"/>
    <mergeCell ref="X33:Y33"/>
    <mergeCell ref="Z33:AA33"/>
    <mergeCell ref="Z32:AA32"/>
    <mergeCell ref="A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 ref="AA30:AA31"/>
    <mergeCell ref="A32:E32"/>
    <mergeCell ref="F32:G32"/>
    <mergeCell ref="H32:I32"/>
    <mergeCell ref="J32:K32"/>
    <mergeCell ref="L32:M32"/>
    <mergeCell ref="Q30:Q31"/>
    <mergeCell ref="R30:R31"/>
    <mergeCell ref="S30:S31"/>
    <mergeCell ref="T30:T31"/>
    <mergeCell ref="U30:U31"/>
    <mergeCell ref="V30:V31"/>
    <mergeCell ref="K30:K31"/>
    <mergeCell ref="L30:L31"/>
    <mergeCell ref="M30:M31"/>
    <mergeCell ref="N30:N31"/>
    <mergeCell ref="O30:O31"/>
    <mergeCell ref="P30:P31"/>
    <mergeCell ref="B30:B31"/>
    <mergeCell ref="F30:F31"/>
    <mergeCell ref="G30:G31"/>
    <mergeCell ref="H30:H31"/>
    <mergeCell ref="I30:I31"/>
    <mergeCell ref="J30:J31"/>
    <mergeCell ref="V28:V29"/>
    <mergeCell ref="W28:W29"/>
    <mergeCell ref="X28:X29"/>
    <mergeCell ref="Y28:Y29"/>
    <mergeCell ref="Z28:Z29"/>
    <mergeCell ref="W30:W31"/>
    <mergeCell ref="X30:X31"/>
    <mergeCell ref="Y30:Y31"/>
    <mergeCell ref="Z30:Z31"/>
    <mergeCell ref="S28:S29"/>
    <mergeCell ref="T28:T29"/>
    <mergeCell ref="U28:U29"/>
    <mergeCell ref="J28:J29"/>
    <mergeCell ref="K28:K29"/>
    <mergeCell ref="L28:L29"/>
    <mergeCell ref="M28:M29"/>
    <mergeCell ref="N28:N29"/>
    <mergeCell ref="O28:O29"/>
    <mergeCell ref="AA26:AA27"/>
    <mergeCell ref="B28:B29"/>
    <mergeCell ref="F28:F29"/>
    <mergeCell ref="G28:G29"/>
    <mergeCell ref="H28:H29"/>
    <mergeCell ref="I28:I29"/>
    <mergeCell ref="Q26:Q27"/>
    <mergeCell ref="R26:R27"/>
    <mergeCell ref="S26:S27"/>
    <mergeCell ref="T26:T27"/>
    <mergeCell ref="U26:U27"/>
    <mergeCell ref="V26:V27"/>
    <mergeCell ref="K26:K27"/>
    <mergeCell ref="L26:L27"/>
    <mergeCell ref="M26:M27"/>
    <mergeCell ref="N26:N27"/>
    <mergeCell ref="O26:O27"/>
    <mergeCell ref="P26:P27"/>
    <mergeCell ref="B26:B27"/>
    <mergeCell ref="F26:F27"/>
    <mergeCell ref="AA28:AA29"/>
    <mergeCell ref="P28:P29"/>
    <mergeCell ref="Q28:Q29"/>
    <mergeCell ref="R28:R29"/>
    <mergeCell ref="G26:G27"/>
    <mergeCell ref="H26:H27"/>
    <mergeCell ref="I26:I27"/>
    <mergeCell ref="J26:J27"/>
    <mergeCell ref="V24:V25"/>
    <mergeCell ref="W24:W25"/>
    <mergeCell ref="X24:X25"/>
    <mergeCell ref="Y24:Y25"/>
    <mergeCell ref="Z24:Z25"/>
    <mergeCell ref="W26:W27"/>
    <mergeCell ref="X26:X27"/>
    <mergeCell ref="Y26:Y27"/>
    <mergeCell ref="Z26:Z27"/>
    <mergeCell ref="S24:S25"/>
    <mergeCell ref="T24:T25"/>
    <mergeCell ref="U24:U25"/>
    <mergeCell ref="J24:J25"/>
    <mergeCell ref="K24:K25"/>
    <mergeCell ref="L24:L25"/>
    <mergeCell ref="M24:M25"/>
    <mergeCell ref="N24:N25"/>
    <mergeCell ref="O24:O25"/>
    <mergeCell ref="AA22:AA23"/>
    <mergeCell ref="B24:B25"/>
    <mergeCell ref="F24:F25"/>
    <mergeCell ref="G24:G25"/>
    <mergeCell ref="H24:H25"/>
    <mergeCell ref="I24:I25"/>
    <mergeCell ref="Q22:Q23"/>
    <mergeCell ref="R22:R23"/>
    <mergeCell ref="S22:S23"/>
    <mergeCell ref="T22:T23"/>
    <mergeCell ref="U22:U23"/>
    <mergeCell ref="V22:V23"/>
    <mergeCell ref="K22:K23"/>
    <mergeCell ref="L22:L23"/>
    <mergeCell ref="M22:M23"/>
    <mergeCell ref="N22:N23"/>
    <mergeCell ref="O22:O23"/>
    <mergeCell ref="P22:P23"/>
    <mergeCell ref="B22:B23"/>
    <mergeCell ref="F22:F23"/>
    <mergeCell ref="AA24:AA25"/>
    <mergeCell ref="P24:P25"/>
    <mergeCell ref="Q24:Q25"/>
    <mergeCell ref="R24:R25"/>
    <mergeCell ref="V20:V21"/>
    <mergeCell ref="W20:W21"/>
    <mergeCell ref="X20:X21"/>
    <mergeCell ref="Y20:Y21"/>
    <mergeCell ref="Z20:Z21"/>
    <mergeCell ref="W22:W23"/>
    <mergeCell ref="X22:X23"/>
    <mergeCell ref="Y22:Y23"/>
    <mergeCell ref="Z22:Z23"/>
    <mergeCell ref="U20:U21"/>
    <mergeCell ref="J20:J21"/>
    <mergeCell ref="K20:K21"/>
    <mergeCell ref="L20:L21"/>
    <mergeCell ref="M20:M21"/>
    <mergeCell ref="N20:N21"/>
    <mergeCell ref="O20:O21"/>
    <mergeCell ref="G22:G23"/>
    <mergeCell ref="H22:H23"/>
    <mergeCell ref="I22:I23"/>
    <mergeCell ref="J22:J23"/>
    <mergeCell ref="AA18:AA19"/>
    <mergeCell ref="B20:B21"/>
    <mergeCell ref="F20:F21"/>
    <mergeCell ref="G20:G21"/>
    <mergeCell ref="H20:H21"/>
    <mergeCell ref="I20:I21"/>
    <mergeCell ref="Q18:Q19"/>
    <mergeCell ref="R18:R19"/>
    <mergeCell ref="S18:S19"/>
    <mergeCell ref="T18:T19"/>
    <mergeCell ref="U18:U19"/>
    <mergeCell ref="V18:V19"/>
    <mergeCell ref="K18:K19"/>
    <mergeCell ref="L18:L19"/>
    <mergeCell ref="M18:M19"/>
    <mergeCell ref="N18:N19"/>
    <mergeCell ref="O18:O19"/>
    <mergeCell ref="P18:P19"/>
    <mergeCell ref="AA20:AA21"/>
    <mergeCell ref="P20:P21"/>
    <mergeCell ref="Q20:Q21"/>
    <mergeCell ref="R20:R21"/>
    <mergeCell ref="S20:S21"/>
    <mergeCell ref="T20:T21"/>
    <mergeCell ref="Z16:Z17"/>
    <mergeCell ref="AA16:AA17"/>
    <mergeCell ref="B18:B19"/>
    <mergeCell ref="F18:F19"/>
    <mergeCell ref="G18:G19"/>
    <mergeCell ref="H18:H19"/>
    <mergeCell ref="I18:I19"/>
    <mergeCell ref="J18:J19"/>
    <mergeCell ref="R16:R17"/>
    <mergeCell ref="S16:S17"/>
    <mergeCell ref="T16:T17"/>
    <mergeCell ref="U16:U17"/>
    <mergeCell ref="V16:V17"/>
    <mergeCell ref="W16:W17"/>
    <mergeCell ref="L16:L17"/>
    <mergeCell ref="M16:M17"/>
    <mergeCell ref="N16:N17"/>
    <mergeCell ref="O16:O17"/>
    <mergeCell ref="P16:P17"/>
    <mergeCell ref="Q16:Q17"/>
    <mergeCell ref="W18:W19"/>
    <mergeCell ref="X18:X19"/>
    <mergeCell ref="Y18:Y19"/>
    <mergeCell ref="Z18:Z19"/>
    <mergeCell ref="Y14:Y15"/>
    <mergeCell ref="Z14:Z15"/>
    <mergeCell ref="AA14:AA15"/>
    <mergeCell ref="B16:B17"/>
    <mergeCell ref="F16:F17"/>
    <mergeCell ref="G16:G17"/>
    <mergeCell ref="H16:H17"/>
    <mergeCell ref="I16:I17"/>
    <mergeCell ref="J16:J17"/>
    <mergeCell ref="K16:K17"/>
    <mergeCell ref="S14:S15"/>
    <mergeCell ref="T14:T15"/>
    <mergeCell ref="U14:U15"/>
    <mergeCell ref="V14:V15"/>
    <mergeCell ref="W14:W15"/>
    <mergeCell ref="X14:X15"/>
    <mergeCell ref="M14:M15"/>
    <mergeCell ref="N14:N15"/>
    <mergeCell ref="O14:O15"/>
    <mergeCell ref="P14:P15"/>
    <mergeCell ref="Q14:Q15"/>
    <mergeCell ref="R14:R15"/>
    <mergeCell ref="X16:X17"/>
    <mergeCell ref="Y16:Y17"/>
    <mergeCell ref="B10:B11"/>
    <mergeCell ref="F10:F11"/>
    <mergeCell ref="Z12:Z13"/>
    <mergeCell ref="AA12:AA13"/>
    <mergeCell ref="B14:B15"/>
    <mergeCell ref="F14:F15"/>
    <mergeCell ref="G14:G15"/>
    <mergeCell ref="H14:H15"/>
    <mergeCell ref="I14:I15"/>
    <mergeCell ref="J14:J15"/>
    <mergeCell ref="K14:K15"/>
    <mergeCell ref="L14:L15"/>
    <mergeCell ref="T12:T13"/>
    <mergeCell ref="U12:U13"/>
    <mergeCell ref="V12:V13"/>
    <mergeCell ref="W12:W13"/>
    <mergeCell ref="X12:X13"/>
    <mergeCell ref="Y12:Y13"/>
    <mergeCell ref="N12:N13"/>
    <mergeCell ref="O12:O13"/>
    <mergeCell ref="P12:P13"/>
    <mergeCell ref="Q12:Q13"/>
    <mergeCell ref="R12:R13"/>
    <mergeCell ref="S12:S13"/>
    <mergeCell ref="B12:B13"/>
    <mergeCell ref="F12:F13"/>
    <mergeCell ref="G12:G13"/>
    <mergeCell ref="H12:H13"/>
    <mergeCell ref="I12:I13"/>
    <mergeCell ref="J12:J13"/>
    <mergeCell ref="K12:K13"/>
    <mergeCell ref="L12:L13"/>
    <mergeCell ref="M12:M13"/>
    <mergeCell ref="Z8:Z9"/>
    <mergeCell ref="AA8:AA9"/>
    <mergeCell ref="K8:K9"/>
    <mergeCell ref="L8:L9"/>
    <mergeCell ref="M8:M9"/>
    <mergeCell ref="N8:N9"/>
    <mergeCell ref="O8:O9"/>
    <mergeCell ref="P8:P9"/>
    <mergeCell ref="AA10:AA11"/>
    <mergeCell ref="Q10:Q11"/>
    <mergeCell ref="R10:R11"/>
    <mergeCell ref="S10:S11"/>
    <mergeCell ref="T10:T11"/>
    <mergeCell ref="U10:U11"/>
    <mergeCell ref="V10:V11"/>
    <mergeCell ref="K10:K11"/>
    <mergeCell ref="L10:L11"/>
    <mergeCell ref="M10:M11"/>
    <mergeCell ref="N10:N11"/>
    <mergeCell ref="O10:O11"/>
    <mergeCell ref="P10:P11"/>
    <mergeCell ref="B8:B9"/>
    <mergeCell ref="F8:F9"/>
    <mergeCell ref="G8:G9"/>
    <mergeCell ref="H8:H9"/>
    <mergeCell ref="I8:I9"/>
    <mergeCell ref="J8:J9"/>
    <mergeCell ref="AB8:AB31"/>
    <mergeCell ref="W10:W11"/>
    <mergeCell ref="X10:X11"/>
    <mergeCell ref="Y10:Y11"/>
    <mergeCell ref="Z10:Z11"/>
    <mergeCell ref="Q8:Q9"/>
    <mergeCell ref="R8:R9"/>
    <mergeCell ref="S8:S9"/>
    <mergeCell ref="T8:T9"/>
    <mergeCell ref="U8:U9"/>
    <mergeCell ref="V8:V9"/>
    <mergeCell ref="G10:G11"/>
    <mergeCell ref="H10:H11"/>
    <mergeCell ref="I10:I11"/>
    <mergeCell ref="J10:J11"/>
    <mergeCell ref="W8:W9"/>
    <mergeCell ref="X8:X9"/>
    <mergeCell ref="Y8:Y9"/>
    <mergeCell ref="P1:X1"/>
    <mergeCell ref="B2:G2"/>
    <mergeCell ref="P2:X2"/>
    <mergeCell ref="A3:I3"/>
    <mergeCell ref="P3:R3"/>
    <mergeCell ref="P4:Q4"/>
    <mergeCell ref="X4:Y4"/>
    <mergeCell ref="AL2:AM3"/>
    <mergeCell ref="A5:A7"/>
    <mergeCell ref="F5:AA5"/>
    <mergeCell ref="AB5:AB7"/>
    <mergeCell ref="F6:G6"/>
    <mergeCell ref="H6:I6"/>
    <mergeCell ref="J6:K6"/>
    <mergeCell ref="L6:M6"/>
    <mergeCell ref="N6:O6"/>
    <mergeCell ref="P6:Q6"/>
    <mergeCell ref="R6:S6"/>
    <mergeCell ref="T6:U6"/>
    <mergeCell ref="V6:W6"/>
    <mergeCell ref="X6:Y6"/>
    <mergeCell ref="Z6:AA6"/>
  </mergeCells>
  <phoneticPr fontId="2"/>
  <dataValidations count="5">
    <dataValidation type="list" allowBlank="1" showInputMessage="1" showErrorMessage="1" sqref="A33:E33" xr:uid="{99A66FD8-AA44-4A3D-9ECB-7EB34108552C}">
      <formula1>$A$42:$A$48</formula1>
    </dataValidation>
    <dataValidation type="list" allowBlank="1" showInputMessage="1" showErrorMessage="1" sqref="A9 A11 A13 A15 A17 A19 A21 A23 A25 A27 A29 A31" xr:uid="{6C5EDCE8-35CC-46A1-8437-DE5C41D51C3C}">
      <formula1>$A$50:$A$52</formula1>
    </dataValidation>
    <dataValidation type="list" allowBlank="1" showInputMessage="1" showErrorMessage="1" sqref="B2:G2" xr:uid="{2E4D816D-0435-4E4A-A2EF-A93143C46487}">
      <formula1>$H$42:$H$44</formula1>
    </dataValidation>
    <dataValidation type="list" allowBlank="1" showInputMessage="1" showErrorMessage="1" sqref="P1:X1" xr:uid="{FD411B31-6523-4E09-95E4-24FAE093EE69}">
      <formula1>$N$42:$N$49</formula1>
    </dataValidation>
    <dataValidation type="list" showInputMessage="1" showErrorMessage="1" sqref="G8:G31 I8:I31 K8:K31 M8:M31 O8:O31 Q8:Q31 S8:S31 U8:U31 W8:W31 Y8:Y31 AA8:AA31" xr:uid="{C10854B4-6612-4185-B694-FFB3A4A15317}">
      <formula1>"○,　"</formula1>
    </dataValidation>
  </dataValidations>
  <hyperlinks>
    <hyperlink ref="AL2" location="添付書類一覧!A1" display="添付書類一覧に戻る" xr:uid="{1686A476-6CFB-4C64-A32E-51CD8651667A}"/>
  </hyperlinks>
  <printOptions horizontalCentered="1" verticalCentered="1"/>
  <pageMargins left="0.59055118110236227" right="0.59055118110236227" top="0.39370078740157483" bottom="0.39370078740157483" header="0.39370078740157483" footer="0.23622047244094491"/>
  <pageSetup paperSize="9" scale="72" orientation="landscape" r:id="rId1"/>
  <headerFooter alignWithMargins="0"/>
  <colBreaks count="1" manualBreakCount="1">
    <brk id="28" max="3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4844-745A-46A3-B3D8-C1B31422CE4C}">
  <sheetPr>
    <tabColor rgb="FFFF0000"/>
    <pageSetUpPr fitToPage="1"/>
  </sheetPr>
  <dimension ref="B2:AL89"/>
  <sheetViews>
    <sheetView view="pageBreakPreview" zoomScale="85" zoomScaleNormal="100" zoomScaleSheetLayoutView="85" workbookViewId="0">
      <selection activeCell="AD16" sqref="AD16"/>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38" width="15.625" style="3" customWidth="1"/>
    <col min="39" max="256" width="9" style="3"/>
    <col min="257" max="257" width="1.5" style="3" customWidth="1"/>
    <col min="258" max="258" width="10" style="3" customWidth="1"/>
    <col min="259" max="259" width="6.75" style="3" customWidth="1"/>
    <col min="260" max="260" width="10" style="3" customWidth="1"/>
    <col min="261" max="288" width="3.875" style="3" customWidth="1"/>
    <col min="289" max="291" width="9" style="3"/>
    <col min="292" max="292" width="2.5" style="3" customWidth="1"/>
    <col min="293" max="512" width="9" style="3"/>
    <col min="513" max="513" width="1.5" style="3" customWidth="1"/>
    <col min="514" max="514" width="10" style="3" customWidth="1"/>
    <col min="515" max="515" width="6.75" style="3" customWidth="1"/>
    <col min="516" max="516" width="10" style="3" customWidth="1"/>
    <col min="517" max="544" width="3.875" style="3" customWidth="1"/>
    <col min="545" max="547" width="9" style="3"/>
    <col min="548" max="548" width="2.5" style="3" customWidth="1"/>
    <col min="549" max="768" width="9" style="3"/>
    <col min="769" max="769" width="1.5" style="3" customWidth="1"/>
    <col min="770" max="770" width="10" style="3" customWidth="1"/>
    <col min="771" max="771" width="6.75" style="3" customWidth="1"/>
    <col min="772" max="772" width="10" style="3" customWidth="1"/>
    <col min="773" max="800" width="3.875" style="3" customWidth="1"/>
    <col min="801" max="803" width="9" style="3"/>
    <col min="804" max="804" width="2.5" style="3" customWidth="1"/>
    <col min="805" max="1024" width="9" style="3"/>
    <col min="1025" max="1025" width="1.5" style="3" customWidth="1"/>
    <col min="1026" max="1026" width="10" style="3" customWidth="1"/>
    <col min="1027" max="1027" width="6.75" style="3" customWidth="1"/>
    <col min="1028" max="1028" width="10" style="3" customWidth="1"/>
    <col min="1029" max="1056" width="3.875" style="3" customWidth="1"/>
    <col min="1057" max="1059" width="9" style="3"/>
    <col min="1060" max="1060" width="2.5" style="3" customWidth="1"/>
    <col min="1061" max="1280" width="9" style="3"/>
    <col min="1281" max="1281" width="1.5" style="3" customWidth="1"/>
    <col min="1282" max="1282" width="10" style="3" customWidth="1"/>
    <col min="1283" max="1283" width="6.75" style="3" customWidth="1"/>
    <col min="1284" max="1284" width="10" style="3" customWidth="1"/>
    <col min="1285" max="1312" width="3.875" style="3" customWidth="1"/>
    <col min="1313" max="1315" width="9" style="3"/>
    <col min="1316" max="1316" width="2.5" style="3" customWidth="1"/>
    <col min="1317" max="1536" width="9" style="3"/>
    <col min="1537" max="1537" width="1.5" style="3" customWidth="1"/>
    <col min="1538" max="1538" width="10" style="3" customWidth="1"/>
    <col min="1539" max="1539" width="6.75" style="3" customWidth="1"/>
    <col min="1540" max="1540" width="10" style="3" customWidth="1"/>
    <col min="1541" max="1568" width="3.875" style="3" customWidth="1"/>
    <col min="1569" max="1571" width="9" style="3"/>
    <col min="1572" max="1572" width="2.5" style="3" customWidth="1"/>
    <col min="1573" max="1792" width="9" style="3"/>
    <col min="1793" max="1793" width="1.5" style="3" customWidth="1"/>
    <col min="1794" max="1794" width="10" style="3" customWidth="1"/>
    <col min="1795" max="1795" width="6.75" style="3" customWidth="1"/>
    <col min="1796" max="1796" width="10" style="3" customWidth="1"/>
    <col min="1797" max="1824" width="3.875" style="3" customWidth="1"/>
    <col min="1825" max="1827" width="9" style="3"/>
    <col min="1828" max="1828" width="2.5" style="3" customWidth="1"/>
    <col min="1829" max="2048" width="9" style="3"/>
    <col min="2049" max="2049" width="1.5" style="3" customWidth="1"/>
    <col min="2050" max="2050" width="10" style="3" customWidth="1"/>
    <col min="2051" max="2051" width="6.75" style="3" customWidth="1"/>
    <col min="2052" max="2052" width="10" style="3" customWidth="1"/>
    <col min="2053" max="2080" width="3.875" style="3" customWidth="1"/>
    <col min="2081" max="2083" width="9" style="3"/>
    <col min="2084" max="2084" width="2.5" style="3" customWidth="1"/>
    <col min="2085" max="2304" width="9" style="3"/>
    <col min="2305" max="2305" width="1.5" style="3" customWidth="1"/>
    <col min="2306" max="2306" width="10" style="3" customWidth="1"/>
    <col min="2307" max="2307" width="6.75" style="3" customWidth="1"/>
    <col min="2308" max="2308" width="10" style="3" customWidth="1"/>
    <col min="2309" max="2336" width="3.875" style="3" customWidth="1"/>
    <col min="2337" max="2339" width="9" style="3"/>
    <col min="2340" max="2340" width="2.5" style="3" customWidth="1"/>
    <col min="2341" max="2560" width="9" style="3"/>
    <col min="2561" max="2561" width="1.5" style="3" customWidth="1"/>
    <col min="2562" max="2562" width="10" style="3" customWidth="1"/>
    <col min="2563" max="2563" width="6.75" style="3" customWidth="1"/>
    <col min="2564" max="2564" width="10" style="3" customWidth="1"/>
    <col min="2565" max="2592" width="3.875" style="3" customWidth="1"/>
    <col min="2593" max="2595" width="9" style="3"/>
    <col min="2596" max="2596" width="2.5" style="3" customWidth="1"/>
    <col min="2597" max="2816" width="9" style="3"/>
    <col min="2817" max="2817" width="1.5" style="3" customWidth="1"/>
    <col min="2818" max="2818" width="10" style="3" customWidth="1"/>
    <col min="2819" max="2819" width="6.75" style="3" customWidth="1"/>
    <col min="2820" max="2820" width="10" style="3" customWidth="1"/>
    <col min="2821" max="2848" width="3.875" style="3" customWidth="1"/>
    <col min="2849" max="2851" width="9" style="3"/>
    <col min="2852" max="2852" width="2.5" style="3" customWidth="1"/>
    <col min="2853" max="3072" width="9" style="3"/>
    <col min="3073" max="3073" width="1.5" style="3" customWidth="1"/>
    <col min="3074" max="3074" width="10" style="3" customWidth="1"/>
    <col min="3075" max="3075" width="6.75" style="3" customWidth="1"/>
    <col min="3076" max="3076" width="10" style="3" customWidth="1"/>
    <col min="3077" max="3104" width="3.875" style="3" customWidth="1"/>
    <col min="3105" max="3107" width="9" style="3"/>
    <col min="3108" max="3108" width="2.5" style="3" customWidth="1"/>
    <col min="3109" max="3328" width="9" style="3"/>
    <col min="3329" max="3329" width="1.5" style="3" customWidth="1"/>
    <col min="3330" max="3330" width="10" style="3" customWidth="1"/>
    <col min="3331" max="3331" width="6.75" style="3" customWidth="1"/>
    <col min="3332" max="3332" width="10" style="3" customWidth="1"/>
    <col min="3333" max="3360" width="3.875" style="3" customWidth="1"/>
    <col min="3361" max="3363" width="9" style="3"/>
    <col min="3364" max="3364" width="2.5" style="3" customWidth="1"/>
    <col min="3365" max="3584" width="9" style="3"/>
    <col min="3585" max="3585" width="1.5" style="3" customWidth="1"/>
    <col min="3586" max="3586" width="10" style="3" customWidth="1"/>
    <col min="3587" max="3587" width="6.75" style="3" customWidth="1"/>
    <col min="3588" max="3588" width="10" style="3" customWidth="1"/>
    <col min="3589" max="3616" width="3.875" style="3" customWidth="1"/>
    <col min="3617" max="3619" width="9" style="3"/>
    <col min="3620" max="3620" width="2.5" style="3" customWidth="1"/>
    <col min="3621" max="3840" width="9" style="3"/>
    <col min="3841" max="3841" width="1.5" style="3" customWidth="1"/>
    <col min="3842" max="3842" width="10" style="3" customWidth="1"/>
    <col min="3843" max="3843" width="6.75" style="3" customWidth="1"/>
    <col min="3844" max="3844" width="10" style="3" customWidth="1"/>
    <col min="3845" max="3872" width="3.875" style="3" customWidth="1"/>
    <col min="3873" max="3875" width="9" style="3"/>
    <col min="3876" max="3876" width="2.5" style="3" customWidth="1"/>
    <col min="3877" max="4096" width="9" style="3"/>
    <col min="4097" max="4097" width="1.5" style="3" customWidth="1"/>
    <col min="4098" max="4098" width="10" style="3" customWidth="1"/>
    <col min="4099" max="4099" width="6.75" style="3" customWidth="1"/>
    <col min="4100" max="4100" width="10" style="3" customWidth="1"/>
    <col min="4101" max="4128" width="3.875" style="3" customWidth="1"/>
    <col min="4129" max="4131" width="9" style="3"/>
    <col min="4132" max="4132" width="2.5" style="3" customWidth="1"/>
    <col min="4133" max="4352" width="9" style="3"/>
    <col min="4353" max="4353" width="1.5" style="3" customWidth="1"/>
    <col min="4354" max="4354" width="10" style="3" customWidth="1"/>
    <col min="4355" max="4355" width="6.75" style="3" customWidth="1"/>
    <col min="4356" max="4356" width="10" style="3" customWidth="1"/>
    <col min="4357" max="4384" width="3.875" style="3" customWidth="1"/>
    <col min="4385" max="4387" width="9" style="3"/>
    <col min="4388" max="4388" width="2.5" style="3" customWidth="1"/>
    <col min="4389" max="4608" width="9" style="3"/>
    <col min="4609" max="4609" width="1.5" style="3" customWidth="1"/>
    <col min="4610" max="4610" width="10" style="3" customWidth="1"/>
    <col min="4611" max="4611" width="6.75" style="3" customWidth="1"/>
    <col min="4612" max="4612" width="10" style="3" customWidth="1"/>
    <col min="4613" max="4640" width="3.875" style="3" customWidth="1"/>
    <col min="4641" max="4643" width="9" style="3"/>
    <col min="4644" max="4644" width="2.5" style="3" customWidth="1"/>
    <col min="4645" max="4864" width="9" style="3"/>
    <col min="4865" max="4865" width="1.5" style="3" customWidth="1"/>
    <col min="4866" max="4866" width="10" style="3" customWidth="1"/>
    <col min="4867" max="4867" width="6.75" style="3" customWidth="1"/>
    <col min="4868" max="4868" width="10" style="3" customWidth="1"/>
    <col min="4869" max="4896" width="3.875" style="3" customWidth="1"/>
    <col min="4897" max="4899" width="9" style="3"/>
    <col min="4900" max="4900" width="2.5" style="3" customWidth="1"/>
    <col min="4901" max="5120" width="9" style="3"/>
    <col min="5121" max="5121" width="1.5" style="3" customWidth="1"/>
    <col min="5122" max="5122" width="10" style="3" customWidth="1"/>
    <col min="5123" max="5123" width="6.75" style="3" customWidth="1"/>
    <col min="5124" max="5124" width="10" style="3" customWidth="1"/>
    <col min="5125" max="5152" width="3.875" style="3" customWidth="1"/>
    <col min="5153" max="5155" width="9" style="3"/>
    <col min="5156" max="5156" width="2.5" style="3" customWidth="1"/>
    <col min="5157" max="5376" width="9" style="3"/>
    <col min="5377" max="5377" width="1.5" style="3" customWidth="1"/>
    <col min="5378" max="5378" width="10" style="3" customWidth="1"/>
    <col min="5379" max="5379" width="6.75" style="3" customWidth="1"/>
    <col min="5380" max="5380" width="10" style="3" customWidth="1"/>
    <col min="5381" max="5408" width="3.875" style="3" customWidth="1"/>
    <col min="5409" max="5411" width="9" style="3"/>
    <col min="5412" max="5412" width="2.5" style="3" customWidth="1"/>
    <col min="5413" max="5632" width="9" style="3"/>
    <col min="5633" max="5633" width="1.5" style="3" customWidth="1"/>
    <col min="5634" max="5634" width="10" style="3" customWidth="1"/>
    <col min="5635" max="5635" width="6.75" style="3" customWidth="1"/>
    <col min="5636" max="5636" width="10" style="3" customWidth="1"/>
    <col min="5637" max="5664" width="3.875" style="3" customWidth="1"/>
    <col min="5665" max="5667" width="9" style="3"/>
    <col min="5668" max="5668" width="2.5" style="3" customWidth="1"/>
    <col min="5669" max="5888" width="9" style="3"/>
    <col min="5889" max="5889" width="1.5" style="3" customWidth="1"/>
    <col min="5890" max="5890" width="10" style="3" customWidth="1"/>
    <col min="5891" max="5891" width="6.75" style="3" customWidth="1"/>
    <col min="5892" max="5892" width="10" style="3" customWidth="1"/>
    <col min="5893" max="5920" width="3.875" style="3" customWidth="1"/>
    <col min="5921" max="5923" width="9" style="3"/>
    <col min="5924" max="5924" width="2.5" style="3" customWidth="1"/>
    <col min="5925" max="6144" width="9" style="3"/>
    <col min="6145" max="6145" width="1.5" style="3" customWidth="1"/>
    <col min="6146" max="6146" width="10" style="3" customWidth="1"/>
    <col min="6147" max="6147" width="6.75" style="3" customWidth="1"/>
    <col min="6148" max="6148" width="10" style="3" customWidth="1"/>
    <col min="6149" max="6176" width="3.875" style="3" customWidth="1"/>
    <col min="6177" max="6179" width="9" style="3"/>
    <col min="6180" max="6180" width="2.5" style="3" customWidth="1"/>
    <col min="6181" max="6400" width="9" style="3"/>
    <col min="6401" max="6401" width="1.5" style="3" customWidth="1"/>
    <col min="6402" max="6402" width="10" style="3" customWidth="1"/>
    <col min="6403" max="6403" width="6.75" style="3" customWidth="1"/>
    <col min="6404" max="6404" width="10" style="3" customWidth="1"/>
    <col min="6405" max="6432" width="3.875" style="3" customWidth="1"/>
    <col min="6433" max="6435" width="9" style="3"/>
    <col min="6436" max="6436" width="2.5" style="3" customWidth="1"/>
    <col min="6437" max="6656" width="9" style="3"/>
    <col min="6657" max="6657" width="1.5" style="3" customWidth="1"/>
    <col min="6658" max="6658" width="10" style="3" customWidth="1"/>
    <col min="6659" max="6659" width="6.75" style="3" customWidth="1"/>
    <col min="6660" max="6660" width="10" style="3" customWidth="1"/>
    <col min="6661" max="6688" width="3.875" style="3" customWidth="1"/>
    <col min="6689" max="6691" width="9" style="3"/>
    <col min="6692" max="6692" width="2.5" style="3" customWidth="1"/>
    <col min="6693" max="6912" width="9" style="3"/>
    <col min="6913" max="6913" width="1.5" style="3" customWidth="1"/>
    <col min="6914" max="6914" width="10" style="3" customWidth="1"/>
    <col min="6915" max="6915" width="6.75" style="3" customWidth="1"/>
    <col min="6916" max="6916" width="10" style="3" customWidth="1"/>
    <col min="6917" max="6944" width="3.875" style="3" customWidth="1"/>
    <col min="6945" max="6947" width="9" style="3"/>
    <col min="6948" max="6948" width="2.5" style="3" customWidth="1"/>
    <col min="6949" max="7168" width="9" style="3"/>
    <col min="7169" max="7169" width="1.5" style="3" customWidth="1"/>
    <col min="7170" max="7170" width="10" style="3" customWidth="1"/>
    <col min="7171" max="7171" width="6.75" style="3" customWidth="1"/>
    <col min="7172" max="7172" width="10" style="3" customWidth="1"/>
    <col min="7173" max="7200" width="3.875" style="3" customWidth="1"/>
    <col min="7201" max="7203" width="9" style="3"/>
    <col min="7204" max="7204" width="2.5" style="3" customWidth="1"/>
    <col min="7205" max="7424" width="9" style="3"/>
    <col min="7425" max="7425" width="1.5" style="3" customWidth="1"/>
    <col min="7426" max="7426" width="10" style="3" customWidth="1"/>
    <col min="7427" max="7427" width="6.75" style="3" customWidth="1"/>
    <col min="7428" max="7428" width="10" style="3" customWidth="1"/>
    <col min="7429" max="7456" width="3.875" style="3" customWidth="1"/>
    <col min="7457" max="7459" width="9" style="3"/>
    <col min="7460" max="7460" width="2.5" style="3" customWidth="1"/>
    <col min="7461" max="7680" width="9" style="3"/>
    <col min="7681" max="7681" width="1.5" style="3" customWidth="1"/>
    <col min="7682" max="7682" width="10" style="3" customWidth="1"/>
    <col min="7683" max="7683" width="6.75" style="3" customWidth="1"/>
    <col min="7684" max="7684" width="10" style="3" customWidth="1"/>
    <col min="7685" max="7712" width="3.875" style="3" customWidth="1"/>
    <col min="7713" max="7715" width="9" style="3"/>
    <col min="7716" max="7716" width="2.5" style="3" customWidth="1"/>
    <col min="7717" max="7936" width="9" style="3"/>
    <col min="7937" max="7937" width="1.5" style="3" customWidth="1"/>
    <col min="7938" max="7938" width="10" style="3" customWidth="1"/>
    <col min="7939" max="7939" width="6.75" style="3" customWidth="1"/>
    <col min="7940" max="7940" width="10" style="3" customWidth="1"/>
    <col min="7941" max="7968" width="3.875" style="3" customWidth="1"/>
    <col min="7969" max="7971" width="9" style="3"/>
    <col min="7972" max="7972" width="2.5" style="3" customWidth="1"/>
    <col min="7973" max="8192" width="9" style="3"/>
    <col min="8193" max="8193" width="1.5" style="3" customWidth="1"/>
    <col min="8194" max="8194" width="10" style="3" customWidth="1"/>
    <col min="8195" max="8195" width="6.75" style="3" customWidth="1"/>
    <col min="8196" max="8196" width="10" style="3" customWidth="1"/>
    <col min="8197" max="8224" width="3.875" style="3" customWidth="1"/>
    <col min="8225" max="8227" width="9" style="3"/>
    <col min="8228" max="8228" width="2.5" style="3" customWidth="1"/>
    <col min="8229" max="8448" width="9" style="3"/>
    <col min="8449" max="8449" width="1.5" style="3" customWidth="1"/>
    <col min="8450" max="8450" width="10" style="3" customWidth="1"/>
    <col min="8451" max="8451" width="6.75" style="3" customWidth="1"/>
    <col min="8452" max="8452" width="10" style="3" customWidth="1"/>
    <col min="8453" max="8480" width="3.875" style="3" customWidth="1"/>
    <col min="8481" max="8483" width="9" style="3"/>
    <col min="8484" max="8484" width="2.5" style="3" customWidth="1"/>
    <col min="8485" max="8704" width="9" style="3"/>
    <col min="8705" max="8705" width="1.5" style="3" customWidth="1"/>
    <col min="8706" max="8706" width="10" style="3" customWidth="1"/>
    <col min="8707" max="8707" width="6.75" style="3" customWidth="1"/>
    <col min="8708" max="8708" width="10" style="3" customWidth="1"/>
    <col min="8709" max="8736" width="3.875" style="3" customWidth="1"/>
    <col min="8737" max="8739" width="9" style="3"/>
    <col min="8740" max="8740" width="2.5" style="3" customWidth="1"/>
    <col min="8741" max="8960" width="9" style="3"/>
    <col min="8961" max="8961" width="1.5" style="3" customWidth="1"/>
    <col min="8962" max="8962" width="10" style="3" customWidth="1"/>
    <col min="8963" max="8963" width="6.75" style="3" customWidth="1"/>
    <col min="8964" max="8964" width="10" style="3" customWidth="1"/>
    <col min="8965" max="8992" width="3.875" style="3" customWidth="1"/>
    <col min="8993" max="8995" width="9" style="3"/>
    <col min="8996" max="8996" width="2.5" style="3" customWidth="1"/>
    <col min="8997" max="9216" width="9" style="3"/>
    <col min="9217" max="9217" width="1.5" style="3" customWidth="1"/>
    <col min="9218" max="9218" width="10" style="3" customWidth="1"/>
    <col min="9219" max="9219" width="6.75" style="3" customWidth="1"/>
    <col min="9220" max="9220" width="10" style="3" customWidth="1"/>
    <col min="9221" max="9248" width="3.875" style="3" customWidth="1"/>
    <col min="9249" max="9251" width="9" style="3"/>
    <col min="9252" max="9252" width="2.5" style="3" customWidth="1"/>
    <col min="9253" max="9472" width="9" style="3"/>
    <col min="9473" max="9473" width="1.5" style="3" customWidth="1"/>
    <col min="9474" max="9474" width="10" style="3" customWidth="1"/>
    <col min="9475" max="9475" width="6.75" style="3" customWidth="1"/>
    <col min="9476" max="9476" width="10" style="3" customWidth="1"/>
    <col min="9477" max="9504" width="3.875" style="3" customWidth="1"/>
    <col min="9505" max="9507" width="9" style="3"/>
    <col min="9508" max="9508" width="2.5" style="3" customWidth="1"/>
    <col min="9509" max="9728" width="9" style="3"/>
    <col min="9729" max="9729" width="1.5" style="3" customWidth="1"/>
    <col min="9730" max="9730" width="10" style="3" customWidth="1"/>
    <col min="9731" max="9731" width="6.75" style="3" customWidth="1"/>
    <col min="9732" max="9732" width="10" style="3" customWidth="1"/>
    <col min="9733" max="9760" width="3.875" style="3" customWidth="1"/>
    <col min="9761" max="9763" width="9" style="3"/>
    <col min="9764" max="9764" width="2.5" style="3" customWidth="1"/>
    <col min="9765" max="9984" width="9" style="3"/>
    <col min="9985" max="9985" width="1.5" style="3" customWidth="1"/>
    <col min="9986" max="9986" width="10" style="3" customWidth="1"/>
    <col min="9987" max="9987" width="6.75" style="3" customWidth="1"/>
    <col min="9988" max="9988" width="10" style="3" customWidth="1"/>
    <col min="9989" max="10016" width="3.875" style="3" customWidth="1"/>
    <col min="10017" max="10019" width="9" style="3"/>
    <col min="10020" max="10020" width="2.5" style="3" customWidth="1"/>
    <col min="10021" max="10240" width="9" style="3"/>
    <col min="10241" max="10241" width="1.5" style="3" customWidth="1"/>
    <col min="10242" max="10242" width="10" style="3" customWidth="1"/>
    <col min="10243" max="10243" width="6.75" style="3" customWidth="1"/>
    <col min="10244" max="10244" width="10" style="3" customWidth="1"/>
    <col min="10245" max="10272" width="3.875" style="3" customWidth="1"/>
    <col min="10273" max="10275" width="9" style="3"/>
    <col min="10276" max="10276" width="2.5" style="3" customWidth="1"/>
    <col min="10277" max="10496" width="9" style="3"/>
    <col min="10497" max="10497" width="1.5" style="3" customWidth="1"/>
    <col min="10498" max="10498" width="10" style="3" customWidth="1"/>
    <col min="10499" max="10499" width="6.75" style="3" customWidth="1"/>
    <col min="10500" max="10500" width="10" style="3" customWidth="1"/>
    <col min="10501" max="10528" width="3.875" style="3" customWidth="1"/>
    <col min="10529" max="10531" width="9" style="3"/>
    <col min="10532" max="10532" width="2.5" style="3" customWidth="1"/>
    <col min="10533" max="10752" width="9" style="3"/>
    <col min="10753" max="10753" width="1.5" style="3" customWidth="1"/>
    <col min="10754" max="10754" width="10" style="3" customWidth="1"/>
    <col min="10755" max="10755" width="6.75" style="3" customWidth="1"/>
    <col min="10756" max="10756" width="10" style="3" customWidth="1"/>
    <col min="10757" max="10784" width="3.875" style="3" customWidth="1"/>
    <col min="10785" max="10787" width="9" style="3"/>
    <col min="10788" max="10788" width="2.5" style="3" customWidth="1"/>
    <col min="10789" max="11008" width="9" style="3"/>
    <col min="11009" max="11009" width="1.5" style="3" customWidth="1"/>
    <col min="11010" max="11010" width="10" style="3" customWidth="1"/>
    <col min="11011" max="11011" width="6.75" style="3" customWidth="1"/>
    <col min="11012" max="11012" width="10" style="3" customWidth="1"/>
    <col min="11013" max="11040" width="3.875" style="3" customWidth="1"/>
    <col min="11041" max="11043" width="9" style="3"/>
    <col min="11044" max="11044" width="2.5" style="3" customWidth="1"/>
    <col min="11045" max="11264" width="9" style="3"/>
    <col min="11265" max="11265" width="1.5" style="3" customWidth="1"/>
    <col min="11266" max="11266" width="10" style="3" customWidth="1"/>
    <col min="11267" max="11267" width="6.75" style="3" customWidth="1"/>
    <col min="11268" max="11268" width="10" style="3" customWidth="1"/>
    <col min="11269" max="11296" width="3.875" style="3" customWidth="1"/>
    <col min="11297" max="11299" width="9" style="3"/>
    <col min="11300" max="11300" width="2.5" style="3" customWidth="1"/>
    <col min="11301" max="11520" width="9" style="3"/>
    <col min="11521" max="11521" width="1.5" style="3" customWidth="1"/>
    <col min="11522" max="11522" width="10" style="3" customWidth="1"/>
    <col min="11523" max="11523" width="6.75" style="3" customWidth="1"/>
    <col min="11524" max="11524" width="10" style="3" customWidth="1"/>
    <col min="11525" max="11552" width="3.875" style="3" customWidth="1"/>
    <col min="11553" max="11555" width="9" style="3"/>
    <col min="11556" max="11556" width="2.5" style="3" customWidth="1"/>
    <col min="11557" max="11776" width="9" style="3"/>
    <col min="11777" max="11777" width="1.5" style="3" customWidth="1"/>
    <col min="11778" max="11778" width="10" style="3" customWidth="1"/>
    <col min="11779" max="11779" width="6.75" style="3" customWidth="1"/>
    <col min="11780" max="11780" width="10" style="3" customWidth="1"/>
    <col min="11781" max="11808" width="3.875" style="3" customWidth="1"/>
    <col min="11809" max="11811" width="9" style="3"/>
    <col min="11812" max="11812" width="2.5" style="3" customWidth="1"/>
    <col min="11813" max="12032" width="9" style="3"/>
    <col min="12033" max="12033" width="1.5" style="3" customWidth="1"/>
    <col min="12034" max="12034" width="10" style="3" customWidth="1"/>
    <col min="12035" max="12035" width="6.75" style="3" customWidth="1"/>
    <col min="12036" max="12036" width="10" style="3" customWidth="1"/>
    <col min="12037" max="12064" width="3.875" style="3" customWidth="1"/>
    <col min="12065" max="12067" width="9" style="3"/>
    <col min="12068" max="12068" width="2.5" style="3" customWidth="1"/>
    <col min="12069" max="12288" width="9" style="3"/>
    <col min="12289" max="12289" width="1.5" style="3" customWidth="1"/>
    <col min="12290" max="12290" width="10" style="3" customWidth="1"/>
    <col min="12291" max="12291" width="6.75" style="3" customWidth="1"/>
    <col min="12292" max="12292" width="10" style="3" customWidth="1"/>
    <col min="12293" max="12320" width="3.875" style="3" customWidth="1"/>
    <col min="12321" max="12323" width="9" style="3"/>
    <col min="12324" max="12324" width="2.5" style="3" customWidth="1"/>
    <col min="12325" max="12544" width="9" style="3"/>
    <col min="12545" max="12545" width="1.5" style="3" customWidth="1"/>
    <col min="12546" max="12546" width="10" style="3" customWidth="1"/>
    <col min="12547" max="12547" width="6.75" style="3" customWidth="1"/>
    <col min="12548" max="12548" width="10" style="3" customWidth="1"/>
    <col min="12549" max="12576" width="3.875" style="3" customWidth="1"/>
    <col min="12577" max="12579" width="9" style="3"/>
    <col min="12580" max="12580" width="2.5" style="3" customWidth="1"/>
    <col min="12581" max="12800" width="9" style="3"/>
    <col min="12801" max="12801" width="1.5" style="3" customWidth="1"/>
    <col min="12802" max="12802" width="10" style="3" customWidth="1"/>
    <col min="12803" max="12803" width="6.75" style="3" customWidth="1"/>
    <col min="12804" max="12804" width="10" style="3" customWidth="1"/>
    <col min="12805" max="12832" width="3.875" style="3" customWidth="1"/>
    <col min="12833" max="12835" width="9" style="3"/>
    <col min="12836" max="12836" width="2.5" style="3" customWidth="1"/>
    <col min="12837" max="13056" width="9" style="3"/>
    <col min="13057" max="13057" width="1.5" style="3" customWidth="1"/>
    <col min="13058" max="13058" width="10" style="3" customWidth="1"/>
    <col min="13059" max="13059" width="6.75" style="3" customWidth="1"/>
    <col min="13060" max="13060" width="10" style="3" customWidth="1"/>
    <col min="13061" max="13088" width="3.875" style="3" customWidth="1"/>
    <col min="13089" max="13091" width="9" style="3"/>
    <col min="13092" max="13092" width="2.5" style="3" customWidth="1"/>
    <col min="13093" max="13312" width="9" style="3"/>
    <col min="13313" max="13313" width="1.5" style="3" customWidth="1"/>
    <col min="13314" max="13314" width="10" style="3" customWidth="1"/>
    <col min="13315" max="13315" width="6.75" style="3" customWidth="1"/>
    <col min="13316" max="13316" width="10" style="3" customWidth="1"/>
    <col min="13317" max="13344" width="3.875" style="3" customWidth="1"/>
    <col min="13345" max="13347" width="9" style="3"/>
    <col min="13348" max="13348" width="2.5" style="3" customWidth="1"/>
    <col min="13349" max="13568" width="9" style="3"/>
    <col min="13569" max="13569" width="1.5" style="3" customWidth="1"/>
    <col min="13570" max="13570" width="10" style="3" customWidth="1"/>
    <col min="13571" max="13571" width="6.75" style="3" customWidth="1"/>
    <col min="13572" max="13572" width="10" style="3" customWidth="1"/>
    <col min="13573" max="13600" width="3.875" style="3" customWidth="1"/>
    <col min="13601" max="13603" width="9" style="3"/>
    <col min="13604" max="13604" width="2.5" style="3" customWidth="1"/>
    <col min="13605" max="13824" width="9" style="3"/>
    <col min="13825" max="13825" width="1.5" style="3" customWidth="1"/>
    <col min="13826" max="13826" width="10" style="3" customWidth="1"/>
    <col min="13827" max="13827" width="6.75" style="3" customWidth="1"/>
    <col min="13828" max="13828" width="10" style="3" customWidth="1"/>
    <col min="13829" max="13856" width="3.875" style="3" customWidth="1"/>
    <col min="13857" max="13859" width="9" style="3"/>
    <col min="13860" max="13860" width="2.5" style="3" customWidth="1"/>
    <col min="13861" max="14080" width="9" style="3"/>
    <col min="14081" max="14081" width="1.5" style="3" customWidth="1"/>
    <col min="14082" max="14082" width="10" style="3" customWidth="1"/>
    <col min="14083" max="14083" width="6.75" style="3" customWidth="1"/>
    <col min="14084" max="14084" width="10" style="3" customWidth="1"/>
    <col min="14085" max="14112" width="3.875" style="3" customWidth="1"/>
    <col min="14113" max="14115" width="9" style="3"/>
    <col min="14116" max="14116" width="2.5" style="3" customWidth="1"/>
    <col min="14117" max="14336" width="9" style="3"/>
    <col min="14337" max="14337" width="1.5" style="3" customWidth="1"/>
    <col min="14338" max="14338" width="10" style="3" customWidth="1"/>
    <col min="14339" max="14339" width="6.75" style="3" customWidth="1"/>
    <col min="14340" max="14340" width="10" style="3" customWidth="1"/>
    <col min="14341" max="14368" width="3.875" style="3" customWidth="1"/>
    <col min="14369" max="14371" width="9" style="3"/>
    <col min="14372" max="14372" width="2.5" style="3" customWidth="1"/>
    <col min="14373" max="14592" width="9" style="3"/>
    <col min="14593" max="14593" width="1.5" style="3" customWidth="1"/>
    <col min="14594" max="14594" width="10" style="3" customWidth="1"/>
    <col min="14595" max="14595" width="6.75" style="3" customWidth="1"/>
    <col min="14596" max="14596" width="10" style="3" customWidth="1"/>
    <col min="14597" max="14624" width="3.875" style="3" customWidth="1"/>
    <col min="14625" max="14627" width="9" style="3"/>
    <col min="14628" max="14628" width="2.5" style="3" customWidth="1"/>
    <col min="14629" max="14848" width="9" style="3"/>
    <col min="14849" max="14849" width="1.5" style="3" customWidth="1"/>
    <col min="14850" max="14850" width="10" style="3" customWidth="1"/>
    <col min="14851" max="14851" width="6.75" style="3" customWidth="1"/>
    <col min="14852" max="14852" width="10" style="3" customWidth="1"/>
    <col min="14853" max="14880" width="3.875" style="3" customWidth="1"/>
    <col min="14881" max="14883" width="9" style="3"/>
    <col min="14884" max="14884" width="2.5" style="3" customWidth="1"/>
    <col min="14885" max="15104" width="9" style="3"/>
    <col min="15105" max="15105" width="1.5" style="3" customWidth="1"/>
    <col min="15106" max="15106" width="10" style="3" customWidth="1"/>
    <col min="15107" max="15107" width="6.75" style="3" customWidth="1"/>
    <col min="15108" max="15108" width="10" style="3" customWidth="1"/>
    <col min="15109" max="15136" width="3.875" style="3" customWidth="1"/>
    <col min="15137" max="15139" width="9" style="3"/>
    <col min="15140" max="15140" width="2.5" style="3" customWidth="1"/>
    <col min="15141" max="15360" width="9" style="3"/>
    <col min="15361" max="15361" width="1.5" style="3" customWidth="1"/>
    <col min="15362" max="15362" width="10" style="3" customWidth="1"/>
    <col min="15363" max="15363" width="6.75" style="3" customWidth="1"/>
    <col min="15364" max="15364" width="10" style="3" customWidth="1"/>
    <col min="15365" max="15392" width="3.875" style="3" customWidth="1"/>
    <col min="15393" max="15395" width="9" style="3"/>
    <col min="15396" max="15396" width="2.5" style="3" customWidth="1"/>
    <col min="15397" max="15616" width="9" style="3"/>
    <col min="15617" max="15617" width="1.5" style="3" customWidth="1"/>
    <col min="15618" max="15618" width="10" style="3" customWidth="1"/>
    <col min="15619" max="15619" width="6.75" style="3" customWidth="1"/>
    <col min="15620" max="15620" width="10" style="3" customWidth="1"/>
    <col min="15621" max="15648" width="3.875" style="3" customWidth="1"/>
    <col min="15649" max="15651" width="9" style="3"/>
    <col min="15652" max="15652" width="2.5" style="3" customWidth="1"/>
    <col min="15653" max="15872" width="9" style="3"/>
    <col min="15873" max="15873" width="1.5" style="3" customWidth="1"/>
    <col min="15874" max="15874" width="10" style="3" customWidth="1"/>
    <col min="15875" max="15875" width="6.75" style="3" customWidth="1"/>
    <col min="15876" max="15876" width="10" style="3" customWidth="1"/>
    <col min="15877" max="15904" width="3.875" style="3" customWidth="1"/>
    <col min="15905" max="15907" width="9" style="3"/>
    <col min="15908" max="15908" width="2.5" style="3" customWidth="1"/>
    <col min="15909" max="16128" width="9" style="3"/>
    <col min="16129" max="16129" width="1.5" style="3" customWidth="1"/>
    <col min="16130" max="16130" width="10" style="3" customWidth="1"/>
    <col min="16131" max="16131" width="6.75" style="3" customWidth="1"/>
    <col min="16132" max="16132" width="10" style="3" customWidth="1"/>
    <col min="16133" max="16160" width="3.875" style="3" customWidth="1"/>
    <col min="16161" max="16163" width="9" style="3"/>
    <col min="16164" max="16164" width="2.5" style="3" customWidth="1"/>
    <col min="16165" max="16384" width="9" style="3"/>
  </cols>
  <sheetData>
    <row r="2" spans="2:38">
      <c r="B2" s="327" t="s">
        <v>449</v>
      </c>
    </row>
    <row r="3" spans="2:38" ht="14.25" thickBot="1">
      <c r="B3" s="328"/>
      <c r="AK3" s="1"/>
      <c r="AL3" s="263"/>
    </row>
    <row r="4" spans="2:38" ht="13.5" customHeight="1" thickTop="1">
      <c r="B4" s="327" t="s">
        <v>450</v>
      </c>
      <c r="X4" s="329" t="s">
        <v>451</v>
      </c>
      <c r="AK4" s="1121" t="s">
        <v>408</v>
      </c>
      <c r="AL4" s="1122"/>
    </row>
    <row r="5" spans="2:38" ht="6.75" customHeight="1" thickBot="1">
      <c r="B5" s="327"/>
      <c r="W5" s="329"/>
      <c r="AJ5" s="330"/>
      <c r="AK5" s="1123"/>
      <c r="AL5" s="1124"/>
    </row>
    <row r="6" spans="2:38" ht="13.5" customHeight="1" thickTop="1">
      <c r="X6" s="327" t="s">
        <v>452</v>
      </c>
      <c r="AJ6" s="330"/>
      <c r="AK6" s="330"/>
    </row>
    <row r="7" spans="2:38" ht="6.75" customHeight="1">
      <c r="W7" s="327"/>
      <c r="AJ7" s="330"/>
      <c r="AK7" s="330"/>
    </row>
    <row r="8" spans="2:38" ht="14.25" customHeight="1">
      <c r="B8" s="327" t="s">
        <v>453</v>
      </c>
      <c r="AB8" s="327" t="s">
        <v>454</v>
      </c>
      <c r="AJ8" s="330"/>
      <c r="AK8" s="330"/>
    </row>
    <row r="9" spans="2:38" ht="14.25" customHeight="1">
      <c r="B9" s="328"/>
      <c r="AJ9" s="330"/>
      <c r="AK9" s="330"/>
    </row>
    <row r="10" spans="2:38" ht="39" customHeight="1">
      <c r="B10" s="331" t="s">
        <v>455</v>
      </c>
      <c r="C10" s="331" t="s">
        <v>456</v>
      </c>
      <c r="D10" s="331" t="s">
        <v>457</v>
      </c>
      <c r="E10" s="332" t="s">
        <v>458</v>
      </c>
      <c r="F10" s="333"/>
      <c r="G10" s="333"/>
      <c r="H10" s="333"/>
      <c r="I10" s="333"/>
      <c r="J10" s="333"/>
      <c r="K10" s="334"/>
      <c r="L10" s="332" t="s">
        <v>459</v>
      </c>
      <c r="M10" s="333"/>
      <c r="N10" s="333"/>
      <c r="O10" s="333"/>
      <c r="P10" s="333"/>
      <c r="Q10" s="333"/>
      <c r="R10" s="334"/>
      <c r="S10" s="332" t="s">
        <v>460</v>
      </c>
      <c r="T10" s="333"/>
      <c r="U10" s="333"/>
      <c r="V10" s="333"/>
      <c r="W10" s="333"/>
      <c r="X10" s="333"/>
      <c r="Y10" s="334"/>
      <c r="Z10" s="332" t="s">
        <v>461</v>
      </c>
      <c r="AA10" s="333"/>
      <c r="AB10" s="333"/>
      <c r="AC10" s="333"/>
      <c r="AD10" s="333"/>
      <c r="AE10" s="333"/>
      <c r="AF10" s="335"/>
      <c r="AG10" s="336" t="s">
        <v>462</v>
      </c>
      <c r="AH10" s="331" t="s">
        <v>463</v>
      </c>
      <c r="AI10" s="331" t="s">
        <v>464</v>
      </c>
      <c r="AJ10" s="330"/>
      <c r="AK10" s="330"/>
    </row>
    <row r="11" spans="2:38" ht="18" customHeight="1">
      <c r="B11" s="337"/>
      <c r="C11" s="337"/>
      <c r="D11" s="337"/>
      <c r="E11" s="338">
        <v>1</v>
      </c>
      <c r="F11" s="338">
        <v>2</v>
      </c>
      <c r="G11" s="338">
        <v>3</v>
      </c>
      <c r="H11" s="338">
        <v>4</v>
      </c>
      <c r="I11" s="338">
        <v>5</v>
      </c>
      <c r="J11" s="338">
        <v>6</v>
      </c>
      <c r="K11" s="338">
        <v>7</v>
      </c>
      <c r="L11" s="338">
        <v>8</v>
      </c>
      <c r="M11" s="338">
        <v>9</v>
      </c>
      <c r="N11" s="338">
        <v>10</v>
      </c>
      <c r="O11" s="338">
        <v>11</v>
      </c>
      <c r="P11" s="338">
        <v>12</v>
      </c>
      <c r="Q11" s="338">
        <v>13</v>
      </c>
      <c r="R11" s="338">
        <v>14</v>
      </c>
      <c r="S11" s="338">
        <v>15</v>
      </c>
      <c r="T11" s="338">
        <v>16</v>
      </c>
      <c r="U11" s="338">
        <v>17</v>
      </c>
      <c r="V11" s="338">
        <v>18</v>
      </c>
      <c r="W11" s="338">
        <v>19</v>
      </c>
      <c r="X11" s="338">
        <v>20</v>
      </c>
      <c r="Y11" s="338">
        <v>21</v>
      </c>
      <c r="Z11" s="338">
        <v>22</v>
      </c>
      <c r="AA11" s="338">
        <v>23</v>
      </c>
      <c r="AB11" s="338">
        <v>24</v>
      </c>
      <c r="AC11" s="338">
        <v>25</v>
      </c>
      <c r="AD11" s="338">
        <v>26</v>
      </c>
      <c r="AE11" s="338">
        <v>27</v>
      </c>
      <c r="AF11" s="332">
        <v>28</v>
      </c>
      <c r="AG11" s="339"/>
      <c r="AH11" s="340"/>
      <c r="AI11" s="340"/>
      <c r="AJ11" s="330"/>
      <c r="AK11" s="330"/>
    </row>
    <row r="12" spans="2:38" ht="18" customHeight="1">
      <c r="B12" s="341"/>
      <c r="C12" s="341"/>
      <c r="D12" s="341"/>
      <c r="E12" s="338" t="s">
        <v>465</v>
      </c>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c r="AG12" s="344"/>
      <c r="AH12" s="345"/>
      <c r="AI12" s="345"/>
      <c r="AJ12" s="330"/>
      <c r="AK12" s="330"/>
    </row>
    <row r="13" spans="2:38" ht="34.5" customHeight="1">
      <c r="B13" s="346" t="s">
        <v>466</v>
      </c>
      <c r="C13" s="346"/>
      <c r="D13" s="346"/>
      <c r="E13" s="346" t="s">
        <v>311</v>
      </c>
      <c r="F13" s="346" t="s">
        <v>311</v>
      </c>
      <c r="G13" s="346" t="s">
        <v>467</v>
      </c>
      <c r="H13" s="346" t="s">
        <v>312</v>
      </c>
      <c r="I13" s="346" t="s">
        <v>468</v>
      </c>
      <c r="J13" s="346" t="s">
        <v>311</v>
      </c>
      <c r="K13" s="346" t="s">
        <v>468</v>
      </c>
      <c r="L13" s="347"/>
      <c r="M13" s="347"/>
      <c r="N13" s="347"/>
      <c r="O13" s="347"/>
      <c r="P13" s="347"/>
      <c r="Q13" s="347"/>
      <c r="R13" s="347"/>
      <c r="S13" s="347"/>
      <c r="T13" s="347"/>
      <c r="U13" s="347"/>
      <c r="V13" s="347"/>
      <c r="W13" s="347"/>
      <c r="X13" s="347"/>
      <c r="Y13" s="347"/>
      <c r="Z13" s="347"/>
      <c r="AA13" s="347"/>
      <c r="AB13" s="347"/>
      <c r="AC13" s="347"/>
      <c r="AD13" s="347"/>
      <c r="AE13" s="347"/>
      <c r="AF13" s="348"/>
      <c r="AG13" s="349"/>
      <c r="AH13" s="350"/>
      <c r="AI13" s="350"/>
    </row>
    <row r="14" spans="2:38" ht="36" customHeight="1">
      <c r="B14" s="346" t="s">
        <v>469</v>
      </c>
      <c r="C14" s="346"/>
      <c r="D14" s="346"/>
      <c r="E14" s="346" t="s">
        <v>470</v>
      </c>
      <c r="F14" s="346" t="s">
        <v>470</v>
      </c>
      <c r="G14" s="346" t="s">
        <v>470</v>
      </c>
      <c r="H14" s="346" t="s">
        <v>471</v>
      </c>
      <c r="I14" s="346" t="s">
        <v>471</v>
      </c>
      <c r="J14" s="346" t="s">
        <v>472</v>
      </c>
      <c r="K14" s="346" t="s">
        <v>472</v>
      </c>
      <c r="L14" s="347"/>
      <c r="M14" s="347"/>
      <c r="N14" s="347"/>
      <c r="O14" s="347"/>
      <c r="P14" s="347"/>
      <c r="Q14" s="347"/>
      <c r="R14" s="347"/>
      <c r="S14" s="347"/>
      <c r="T14" s="347"/>
      <c r="U14" s="347"/>
      <c r="V14" s="347"/>
      <c r="W14" s="347"/>
      <c r="X14" s="347"/>
      <c r="Y14" s="347"/>
      <c r="Z14" s="347"/>
      <c r="AA14" s="347"/>
      <c r="AB14" s="347"/>
      <c r="AC14" s="347"/>
      <c r="AD14" s="347"/>
      <c r="AE14" s="347"/>
      <c r="AF14" s="348"/>
      <c r="AG14" s="349"/>
      <c r="AH14" s="350"/>
      <c r="AI14" s="350"/>
    </row>
    <row r="15" spans="2:38" ht="18" customHeight="1">
      <c r="B15" s="350"/>
      <c r="C15" s="350"/>
      <c r="D15" s="350"/>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51"/>
      <c r="AG15" s="349"/>
      <c r="AH15" s="350"/>
      <c r="AI15" s="350"/>
    </row>
    <row r="16" spans="2:38" ht="18" customHeight="1">
      <c r="B16" s="350"/>
      <c r="C16" s="350"/>
      <c r="D16" s="350"/>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51"/>
      <c r="AG16" s="349"/>
      <c r="AH16" s="350"/>
      <c r="AI16" s="350"/>
    </row>
    <row r="17" spans="2:37" ht="18" customHeight="1">
      <c r="B17" s="350"/>
      <c r="C17" s="350"/>
      <c r="D17" s="350"/>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51"/>
      <c r="AG17" s="349"/>
      <c r="AH17" s="350"/>
      <c r="AI17" s="350"/>
    </row>
    <row r="18" spans="2:37" ht="18" customHeight="1">
      <c r="B18" s="350"/>
      <c r="C18" s="350"/>
      <c r="D18" s="350"/>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51"/>
      <c r="AG18" s="349"/>
      <c r="AH18" s="350"/>
      <c r="AI18" s="350"/>
    </row>
    <row r="19" spans="2:37" ht="18" customHeight="1">
      <c r="B19" s="350"/>
      <c r="C19" s="350"/>
      <c r="D19" s="350"/>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51"/>
      <c r="AG19" s="349"/>
      <c r="AH19" s="350"/>
      <c r="AI19" s="350"/>
    </row>
    <row r="20" spans="2:37" ht="18" customHeight="1">
      <c r="B20" s="350"/>
      <c r="C20" s="350"/>
      <c r="D20" s="350"/>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51"/>
      <c r="AG20" s="349"/>
      <c r="AH20" s="350"/>
      <c r="AI20" s="350"/>
    </row>
    <row r="21" spans="2:37" ht="18" customHeight="1">
      <c r="B21" s="350"/>
      <c r="C21" s="350"/>
      <c r="D21" s="350"/>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51"/>
      <c r="AG21" s="349"/>
      <c r="AH21" s="350"/>
      <c r="AI21" s="350"/>
    </row>
    <row r="22" spans="2:37" ht="18" customHeight="1">
      <c r="B22" s="350"/>
      <c r="C22" s="350"/>
      <c r="D22" s="350"/>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9"/>
      <c r="AH22" s="350"/>
      <c r="AI22" s="350"/>
    </row>
    <row r="23" spans="2:37" ht="18" customHeight="1">
      <c r="B23" s="350"/>
      <c r="C23" s="350"/>
      <c r="D23" s="350"/>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9"/>
      <c r="AH23" s="350"/>
      <c r="AI23" s="350"/>
    </row>
    <row r="24" spans="2:37" ht="18" customHeight="1" thickBot="1">
      <c r="B24" s="352"/>
      <c r="D24" s="352"/>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49"/>
      <c r="AH24" s="350"/>
      <c r="AI24" s="350"/>
    </row>
    <row r="25" spans="2:37" ht="59.25" customHeight="1" thickTop="1">
      <c r="B25" s="353" t="s">
        <v>473</v>
      </c>
      <c r="C25" s="354" t="s">
        <v>474</v>
      </c>
      <c r="D25" s="355"/>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I25" s="58"/>
    </row>
    <row r="26" spans="2:37" ht="65.25" customHeight="1">
      <c r="B26" s="346"/>
      <c r="C26" s="346" t="s">
        <v>475</v>
      </c>
      <c r="D26" s="34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I26" s="357"/>
    </row>
    <row r="27" spans="2:37" ht="8.25" customHeight="1">
      <c r="B27" s="358"/>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I27" s="357"/>
    </row>
    <row r="28" spans="2:37">
      <c r="B28" s="360" t="s">
        <v>476</v>
      </c>
      <c r="E28" s="361"/>
      <c r="AI28" s="362"/>
      <c r="AJ28" s="363"/>
      <c r="AK28" s="363"/>
    </row>
    <row r="29" spans="2:37" ht="6" customHeight="1">
      <c r="B29" s="360"/>
      <c r="AI29" s="357"/>
    </row>
    <row r="30" spans="2:37">
      <c r="B30" s="360" t="s">
        <v>477</v>
      </c>
      <c r="AI30" s="357"/>
    </row>
    <row r="31" spans="2:37">
      <c r="B31" s="360" t="s">
        <v>478</v>
      </c>
      <c r="AI31" s="357"/>
    </row>
    <row r="32" spans="2:37" ht="6.75" customHeight="1">
      <c r="B32" s="360"/>
      <c r="AI32" s="357"/>
    </row>
    <row r="33" spans="2:35">
      <c r="B33" s="360" t="s">
        <v>479</v>
      </c>
      <c r="AI33" s="357"/>
    </row>
    <row r="34" spans="2:35">
      <c r="B34" s="360" t="s">
        <v>478</v>
      </c>
      <c r="AI34" s="357"/>
    </row>
    <row r="35" spans="2:35" ht="6.75" customHeight="1">
      <c r="B35" s="360"/>
      <c r="AI35" s="357"/>
    </row>
    <row r="36" spans="2:35">
      <c r="B36" s="360" t="s">
        <v>480</v>
      </c>
      <c r="AI36" s="357"/>
    </row>
    <row r="37" spans="2:35">
      <c r="B37" s="360" t="s">
        <v>478</v>
      </c>
      <c r="AI37" s="357"/>
    </row>
    <row r="38" spans="2:35" ht="6" customHeight="1">
      <c r="B38" s="36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327"/>
      <c r="C39" s="57"/>
    </row>
    <row r="40" spans="2:35" ht="6.75" customHeight="1">
      <c r="B40" s="327"/>
    </row>
    <row r="41" spans="2:35">
      <c r="B41" s="1" t="s">
        <v>481</v>
      </c>
    </row>
    <row r="42" spans="2:35">
      <c r="B42" s="1" t="s">
        <v>482</v>
      </c>
    </row>
    <row r="43" spans="2:35">
      <c r="B43" s="1" t="s">
        <v>483</v>
      </c>
    </row>
    <row r="44" spans="2:35">
      <c r="B44" s="1" t="s">
        <v>484</v>
      </c>
    </row>
    <row r="45" spans="2:35">
      <c r="B45" s="1" t="s">
        <v>485</v>
      </c>
    </row>
    <row r="46" spans="2:35">
      <c r="B46" s="1" t="s">
        <v>486</v>
      </c>
    </row>
    <row r="47" spans="2:35">
      <c r="B47" s="1" t="s">
        <v>487</v>
      </c>
    </row>
    <row r="48" spans="2:35">
      <c r="B48" s="1" t="s">
        <v>488</v>
      </c>
    </row>
    <row r="49" spans="2:2">
      <c r="B49" s="1" t="s">
        <v>489</v>
      </c>
    </row>
    <row r="50" spans="2:2">
      <c r="B50" s="1" t="s">
        <v>490</v>
      </c>
    </row>
    <row r="51" spans="2:2" ht="14.25">
      <c r="B51" s="365" t="s">
        <v>491</v>
      </c>
    </row>
    <row r="52" spans="2:2">
      <c r="B52" s="1" t="s">
        <v>492</v>
      </c>
    </row>
    <row r="53" spans="2:2">
      <c r="B53" s="1" t="s">
        <v>493</v>
      </c>
    </row>
    <row r="54" spans="2:2">
      <c r="B54" s="1" t="s">
        <v>494</v>
      </c>
    </row>
    <row r="55" spans="2:2">
      <c r="B55" s="1" t="s">
        <v>495</v>
      </c>
    </row>
    <row r="56" spans="2:2">
      <c r="B56" s="1" t="s">
        <v>496</v>
      </c>
    </row>
    <row r="57" spans="2:2">
      <c r="B57" s="1" t="s">
        <v>497</v>
      </c>
    </row>
    <row r="58" spans="2:2">
      <c r="B58" s="1" t="s">
        <v>498</v>
      </c>
    </row>
    <row r="59" spans="2:2">
      <c r="B59" s="1" t="s">
        <v>499</v>
      </c>
    </row>
    <row r="60" spans="2:2">
      <c r="B60" s="1" t="s">
        <v>500</v>
      </c>
    </row>
    <row r="61" spans="2:2">
      <c r="B61" s="1" t="s">
        <v>501</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366"/>
    </row>
    <row r="83" spans="2:12">
      <c r="B83" s="1"/>
    </row>
    <row r="84" spans="2:12">
      <c r="B84" s="1"/>
    </row>
    <row r="85" spans="2:12">
      <c r="B85" s="1"/>
    </row>
    <row r="86" spans="2:12">
      <c r="B86" s="1"/>
    </row>
    <row r="87" spans="2:12">
      <c r="B87" s="1"/>
    </row>
    <row r="88" spans="2:12">
      <c r="B88" s="1"/>
    </row>
    <row r="89" spans="2:12">
      <c r="B89" s="1"/>
    </row>
  </sheetData>
  <mergeCells count="1">
    <mergeCell ref="AK4:AL5"/>
  </mergeCells>
  <phoneticPr fontId="2"/>
  <hyperlinks>
    <hyperlink ref="AK4" location="添付書類一覧!A1" display="添付書類一覧に戻る" xr:uid="{3A72726F-A8EB-4108-B969-6635FA1F075E}"/>
  </hyperlinks>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C454-9934-4491-B0A8-16670E9C1C8F}">
  <sheetPr>
    <tabColor rgb="FF00B0F0"/>
    <pageSetUpPr fitToPage="1"/>
  </sheetPr>
  <dimension ref="A1:X969"/>
  <sheetViews>
    <sheetView view="pageBreakPreview" zoomScaleNormal="100" zoomScaleSheetLayoutView="100" workbookViewId="0">
      <selection activeCell="U3" sqref="U3:V4"/>
    </sheetView>
  </sheetViews>
  <sheetFormatPr defaultRowHeight="13.5"/>
  <cols>
    <col min="1" max="1" width="1.625" style="367" customWidth="1"/>
    <col min="2" max="2" width="9.625" style="367" customWidth="1"/>
    <col min="3" max="3" width="8.625" style="367" customWidth="1"/>
    <col min="4" max="4" width="5.625" style="367" customWidth="1"/>
    <col min="5" max="6" width="15.625" style="367" customWidth="1"/>
    <col min="7" max="7" width="5.625" style="367" customWidth="1"/>
    <col min="8" max="8" width="16.625" style="367" customWidth="1"/>
    <col min="9" max="9" width="5.625" style="367" customWidth="1"/>
    <col min="10" max="10" width="15.625" style="367" customWidth="1"/>
    <col min="11" max="11" width="5.625" style="367" customWidth="1"/>
    <col min="12" max="12" width="3.125" style="367" customWidth="1"/>
    <col min="13" max="18" width="4.625" style="367" customWidth="1"/>
    <col min="19" max="19" width="1.625" style="367" customWidth="1"/>
    <col min="20" max="21" width="9" style="367"/>
    <col min="22" max="22" width="18.5" style="367" bestFit="1" customWidth="1"/>
    <col min="23" max="23" width="29.875" style="367" bestFit="1" customWidth="1"/>
    <col min="24" max="24" width="30.375" style="367" bestFit="1" customWidth="1"/>
    <col min="25" max="256" width="9" style="367"/>
    <col min="257" max="257" width="1.625" style="367" customWidth="1"/>
    <col min="258" max="258" width="9.625" style="367" customWidth="1"/>
    <col min="259" max="259" width="8.625" style="367" customWidth="1"/>
    <col min="260" max="260" width="5.625" style="367" customWidth="1"/>
    <col min="261" max="262" width="15.625" style="367" customWidth="1"/>
    <col min="263" max="263" width="5.625" style="367" customWidth="1"/>
    <col min="264" max="264" width="16.625" style="367" customWidth="1"/>
    <col min="265" max="265" width="5.625" style="367" customWidth="1"/>
    <col min="266" max="266" width="15.625" style="367" customWidth="1"/>
    <col min="267" max="267" width="5.625" style="367" customWidth="1"/>
    <col min="268" max="268" width="3.125" style="367" customWidth="1"/>
    <col min="269" max="274" width="4.625" style="367" customWidth="1"/>
    <col min="275" max="275" width="1.625" style="367" customWidth="1"/>
    <col min="276" max="277" width="9" style="367"/>
    <col min="278" max="278" width="18.5" style="367" bestFit="1" customWidth="1"/>
    <col min="279" max="279" width="29.875" style="367" bestFit="1" customWidth="1"/>
    <col min="280" max="280" width="30.375" style="367" bestFit="1" customWidth="1"/>
    <col min="281" max="512" width="9" style="367"/>
    <col min="513" max="513" width="1.625" style="367" customWidth="1"/>
    <col min="514" max="514" width="9.625" style="367" customWidth="1"/>
    <col min="515" max="515" width="8.625" style="367" customWidth="1"/>
    <col min="516" max="516" width="5.625" style="367" customWidth="1"/>
    <col min="517" max="518" width="15.625" style="367" customWidth="1"/>
    <col min="519" max="519" width="5.625" style="367" customWidth="1"/>
    <col min="520" max="520" width="16.625" style="367" customWidth="1"/>
    <col min="521" max="521" width="5.625" style="367" customWidth="1"/>
    <col min="522" max="522" width="15.625" style="367" customWidth="1"/>
    <col min="523" max="523" width="5.625" style="367" customWidth="1"/>
    <col min="524" max="524" width="3.125" style="367" customWidth="1"/>
    <col min="525" max="530" width="4.625" style="367" customWidth="1"/>
    <col min="531" max="531" width="1.625" style="367" customWidth="1"/>
    <col min="532" max="533" width="9" style="367"/>
    <col min="534" max="534" width="18.5" style="367" bestFit="1" customWidth="1"/>
    <col min="535" max="535" width="29.875" style="367" bestFit="1" customWidth="1"/>
    <col min="536" max="536" width="30.375" style="367" bestFit="1" customWidth="1"/>
    <col min="537" max="768" width="9" style="367"/>
    <col min="769" max="769" width="1.625" style="367" customWidth="1"/>
    <col min="770" max="770" width="9.625" style="367" customWidth="1"/>
    <col min="771" max="771" width="8.625" style="367" customWidth="1"/>
    <col min="772" max="772" width="5.625" style="367" customWidth="1"/>
    <col min="773" max="774" width="15.625" style="367" customWidth="1"/>
    <col min="775" max="775" width="5.625" style="367" customWidth="1"/>
    <col min="776" max="776" width="16.625" style="367" customWidth="1"/>
    <col min="777" max="777" width="5.625" style="367" customWidth="1"/>
    <col min="778" max="778" width="15.625" style="367" customWidth="1"/>
    <col min="779" max="779" width="5.625" style="367" customWidth="1"/>
    <col min="780" max="780" width="3.125" style="367" customWidth="1"/>
    <col min="781" max="786" width="4.625" style="367" customWidth="1"/>
    <col min="787" max="787" width="1.625" style="367" customWidth="1"/>
    <col min="788" max="789" width="9" style="367"/>
    <col min="790" max="790" width="18.5" style="367" bestFit="1" customWidth="1"/>
    <col min="791" max="791" width="29.875" style="367" bestFit="1" customWidth="1"/>
    <col min="792" max="792" width="30.375" style="367" bestFit="1" customWidth="1"/>
    <col min="793" max="1024" width="9" style="367"/>
    <col min="1025" max="1025" width="1.625" style="367" customWidth="1"/>
    <col min="1026" max="1026" width="9.625" style="367" customWidth="1"/>
    <col min="1027" max="1027" width="8.625" style="367" customWidth="1"/>
    <col min="1028" max="1028" width="5.625" style="367" customWidth="1"/>
    <col min="1029" max="1030" width="15.625" style="367" customWidth="1"/>
    <col min="1031" max="1031" width="5.625" style="367" customWidth="1"/>
    <col min="1032" max="1032" width="16.625" style="367" customWidth="1"/>
    <col min="1033" max="1033" width="5.625" style="367" customWidth="1"/>
    <col min="1034" max="1034" width="15.625" style="367" customWidth="1"/>
    <col min="1035" max="1035" width="5.625" style="367" customWidth="1"/>
    <col min="1036" max="1036" width="3.125" style="367" customWidth="1"/>
    <col min="1037" max="1042" width="4.625" style="367" customWidth="1"/>
    <col min="1043" max="1043" width="1.625" style="367" customWidth="1"/>
    <col min="1044" max="1045" width="9" style="367"/>
    <col min="1046" max="1046" width="18.5" style="367" bestFit="1" customWidth="1"/>
    <col min="1047" max="1047" width="29.875" style="367" bestFit="1" customWidth="1"/>
    <col min="1048" max="1048" width="30.375" style="367" bestFit="1" customWidth="1"/>
    <col min="1049" max="1280" width="9" style="367"/>
    <col min="1281" max="1281" width="1.625" style="367" customWidth="1"/>
    <col min="1282" max="1282" width="9.625" style="367" customWidth="1"/>
    <col min="1283" max="1283" width="8.625" style="367" customWidth="1"/>
    <col min="1284" max="1284" width="5.625" style="367" customWidth="1"/>
    <col min="1285" max="1286" width="15.625" style="367" customWidth="1"/>
    <col min="1287" max="1287" width="5.625" style="367" customWidth="1"/>
    <col min="1288" max="1288" width="16.625" style="367" customWidth="1"/>
    <col min="1289" max="1289" width="5.625" style="367" customWidth="1"/>
    <col min="1290" max="1290" width="15.625" style="367" customWidth="1"/>
    <col min="1291" max="1291" width="5.625" style="367" customWidth="1"/>
    <col min="1292" max="1292" width="3.125" style="367" customWidth="1"/>
    <col min="1293" max="1298" width="4.625" style="367" customWidth="1"/>
    <col min="1299" max="1299" width="1.625" style="367" customWidth="1"/>
    <col min="1300" max="1301" width="9" style="367"/>
    <col min="1302" max="1302" width="18.5" style="367" bestFit="1" customWidth="1"/>
    <col min="1303" max="1303" width="29.875" style="367" bestFit="1" customWidth="1"/>
    <col min="1304" max="1304" width="30.375" style="367" bestFit="1" customWidth="1"/>
    <col min="1305" max="1536" width="9" style="367"/>
    <col min="1537" max="1537" width="1.625" style="367" customWidth="1"/>
    <col min="1538" max="1538" width="9.625" style="367" customWidth="1"/>
    <col min="1539" max="1539" width="8.625" style="367" customWidth="1"/>
    <col min="1540" max="1540" width="5.625" style="367" customWidth="1"/>
    <col min="1541" max="1542" width="15.625" style="367" customWidth="1"/>
    <col min="1543" max="1543" width="5.625" style="367" customWidth="1"/>
    <col min="1544" max="1544" width="16.625" style="367" customWidth="1"/>
    <col min="1545" max="1545" width="5.625" style="367" customWidth="1"/>
    <col min="1546" max="1546" width="15.625" style="367" customWidth="1"/>
    <col min="1547" max="1547" width="5.625" style="367" customWidth="1"/>
    <col min="1548" max="1548" width="3.125" style="367" customWidth="1"/>
    <col min="1549" max="1554" width="4.625" style="367" customWidth="1"/>
    <col min="1555" max="1555" width="1.625" style="367" customWidth="1"/>
    <col min="1556" max="1557" width="9" style="367"/>
    <col min="1558" max="1558" width="18.5" style="367" bestFit="1" customWidth="1"/>
    <col min="1559" max="1559" width="29.875" style="367" bestFit="1" customWidth="1"/>
    <col min="1560" max="1560" width="30.375" style="367" bestFit="1" customWidth="1"/>
    <col min="1561" max="1792" width="9" style="367"/>
    <col min="1793" max="1793" width="1.625" style="367" customWidth="1"/>
    <col min="1794" max="1794" width="9.625" style="367" customWidth="1"/>
    <col min="1795" max="1795" width="8.625" style="367" customWidth="1"/>
    <col min="1796" max="1796" width="5.625" style="367" customWidth="1"/>
    <col min="1797" max="1798" width="15.625" style="367" customWidth="1"/>
    <col min="1799" max="1799" width="5.625" style="367" customWidth="1"/>
    <col min="1800" max="1800" width="16.625" style="367" customWidth="1"/>
    <col min="1801" max="1801" width="5.625" style="367" customWidth="1"/>
    <col min="1802" max="1802" width="15.625" style="367" customWidth="1"/>
    <col min="1803" max="1803" width="5.625" style="367" customWidth="1"/>
    <col min="1804" max="1804" width="3.125" style="367" customWidth="1"/>
    <col min="1805" max="1810" width="4.625" style="367" customWidth="1"/>
    <col min="1811" max="1811" width="1.625" style="367" customWidth="1"/>
    <col min="1812" max="1813" width="9" style="367"/>
    <col min="1814" max="1814" width="18.5" style="367" bestFit="1" customWidth="1"/>
    <col min="1815" max="1815" width="29.875" style="367" bestFit="1" customWidth="1"/>
    <col min="1816" max="1816" width="30.375" style="367" bestFit="1" customWidth="1"/>
    <col min="1817" max="2048" width="9" style="367"/>
    <col min="2049" max="2049" width="1.625" style="367" customWidth="1"/>
    <col min="2050" max="2050" width="9.625" style="367" customWidth="1"/>
    <col min="2051" max="2051" width="8.625" style="367" customWidth="1"/>
    <col min="2052" max="2052" width="5.625" style="367" customWidth="1"/>
    <col min="2053" max="2054" width="15.625" style="367" customWidth="1"/>
    <col min="2055" max="2055" width="5.625" style="367" customWidth="1"/>
    <col min="2056" max="2056" width="16.625" style="367" customWidth="1"/>
    <col min="2057" max="2057" width="5.625" style="367" customWidth="1"/>
    <col min="2058" max="2058" width="15.625" style="367" customWidth="1"/>
    <col min="2059" max="2059" width="5.625" style="367" customWidth="1"/>
    <col min="2060" max="2060" width="3.125" style="367" customWidth="1"/>
    <col min="2061" max="2066" width="4.625" style="367" customWidth="1"/>
    <col min="2067" max="2067" width="1.625" style="367" customWidth="1"/>
    <col min="2068" max="2069" width="9" style="367"/>
    <col min="2070" max="2070" width="18.5" style="367" bestFit="1" customWidth="1"/>
    <col min="2071" max="2071" width="29.875" style="367" bestFit="1" customWidth="1"/>
    <col min="2072" max="2072" width="30.375" style="367" bestFit="1" customWidth="1"/>
    <col min="2073" max="2304" width="9" style="367"/>
    <col min="2305" max="2305" width="1.625" style="367" customWidth="1"/>
    <col min="2306" max="2306" width="9.625" style="367" customWidth="1"/>
    <col min="2307" max="2307" width="8.625" style="367" customWidth="1"/>
    <col min="2308" max="2308" width="5.625" style="367" customWidth="1"/>
    <col min="2309" max="2310" width="15.625" style="367" customWidth="1"/>
    <col min="2311" max="2311" width="5.625" style="367" customWidth="1"/>
    <col min="2312" max="2312" width="16.625" style="367" customWidth="1"/>
    <col min="2313" max="2313" width="5.625" style="367" customWidth="1"/>
    <col min="2314" max="2314" width="15.625" style="367" customWidth="1"/>
    <col min="2315" max="2315" width="5.625" style="367" customWidth="1"/>
    <col min="2316" max="2316" width="3.125" style="367" customWidth="1"/>
    <col min="2317" max="2322" width="4.625" style="367" customWidth="1"/>
    <col min="2323" max="2323" width="1.625" style="367" customWidth="1"/>
    <col min="2324" max="2325" width="9" style="367"/>
    <col min="2326" max="2326" width="18.5" style="367" bestFit="1" customWidth="1"/>
    <col min="2327" max="2327" width="29.875" style="367" bestFit="1" customWidth="1"/>
    <col min="2328" max="2328" width="30.375" style="367" bestFit="1" customWidth="1"/>
    <col min="2329" max="2560" width="9" style="367"/>
    <col min="2561" max="2561" width="1.625" style="367" customWidth="1"/>
    <col min="2562" max="2562" width="9.625" style="367" customWidth="1"/>
    <col min="2563" max="2563" width="8.625" style="367" customWidth="1"/>
    <col min="2564" max="2564" width="5.625" style="367" customWidth="1"/>
    <col min="2565" max="2566" width="15.625" style="367" customWidth="1"/>
    <col min="2567" max="2567" width="5.625" style="367" customWidth="1"/>
    <col min="2568" max="2568" width="16.625" style="367" customWidth="1"/>
    <col min="2569" max="2569" width="5.625" style="367" customWidth="1"/>
    <col min="2570" max="2570" width="15.625" style="367" customWidth="1"/>
    <col min="2571" max="2571" width="5.625" style="367" customWidth="1"/>
    <col min="2572" max="2572" width="3.125" style="367" customWidth="1"/>
    <col min="2573" max="2578" width="4.625" style="367" customWidth="1"/>
    <col min="2579" max="2579" width="1.625" style="367" customWidth="1"/>
    <col min="2580" max="2581" width="9" style="367"/>
    <col min="2582" max="2582" width="18.5" style="367" bestFit="1" customWidth="1"/>
    <col min="2583" max="2583" width="29.875" style="367" bestFit="1" customWidth="1"/>
    <col min="2584" max="2584" width="30.375" style="367" bestFit="1" customWidth="1"/>
    <col min="2585" max="2816" width="9" style="367"/>
    <col min="2817" max="2817" width="1.625" style="367" customWidth="1"/>
    <col min="2818" max="2818" width="9.625" style="367" customWidth="1"/>
    <col min="2819" max="2819" width="8.625" style="367" customWidth="1"/>
    <col min="2820" max="2820" width="5.625" style="367" customWidth="1"/>
    <col min="2821" max="2822" width="15.625" style="367" customWidth="1"/>
    <col min="2823" max="2823" width="5.625" style="367" customWidth="1"/>
    <col min="2824" max="2824" width="16.625" style="367" customWidth="1"/>
    <col min="2825" max="2825" width="5.625" style="367" customWidth="1"/>
    <col min="2826" max="2826" width="15.625" style="367" customWidth="1"/>
    <col min="2827" max="2827" width="5.625" style="367" customWidth="1"/>
    <col min="2828" max="2828" width="3.125" style="367" customWidth="1"/>
    <col min="2829" max="2834" width="4.625" style="367" customWidth="1"/>
    <col min="2835" max="2835" width="1.625" style="367" customWidth="1"/>
    <col min="2836" max="2837" width="9" style="367"/>
    <col min="2838" max="2838" width="18.5" style="367" bestFit="1" customWidth="1"/>
    <col min="2839" max="2839" width="29.875" style="367" bestFit="1" customWidth="1"/>
    <col min="2840" max="2840" width="30.375" style="367" bestFit="1" customWidth="1"/>
    <col min="2841" max="3072" width="9" style="367"/>
    <col min="3073" max="3073" width="1.625" style="367" customWidth="1"/>
    <col min="3074" max="3074" width="9.625" style="367" customWidth="1"/>
    <col min="3075" max="3075" width="8.625" style="367" customWidth="1"/>
    <col min="3076" max="3076" width="5.625" style="367" customWidth="1"/>
    <col min="3077" max="3078" width="15.625" style="367" customWidth="1"/>
    <col min="3079" max="3079" width="5.625" style="367" customWidth="1"/>
    <col min="3080" max="3080" width="16.625" style="367" customWidth="1"/>
    <col min="3081" max="3081" width="5.625" style="367" customWidth="1"/>
    <col min="3082" max="3082" width="15.625" style="367" customWidth="1"/>
    <col min="3083" max="3083" width="5.625" style="367" customWidth="1"/>
    <col min="3084" max="3084" width="3.125" style="367" customWidth="1"/>
    <col min="3085" max="3090" width="4.625" style="367" customWidth="1"/>
    <col min="3091" max="3091" width="1.625" style="367" customWidth="1"/>
    <col min="3092" max="3093" width="9" style="367"/>
    <col min="3094" max="3094" width="18.5" style="367" bestFit="1" customWidth="1"/>
    <col min="3095" max="3095" width="29.875" style="367" bestFit="1" customWidth="1"/>
    <col min="3096" max="3096" width="30.375" style="367" bestFit="1" customWidth="1"/>
    <col min="3097" max="3328" width="9" style="367"/>
    <col min="3329" max="3329" width="1.625" style="367" customWidth="1"/>
    <col min="3330" max="3330" width="9.625" style="367" customWidth="1"/>
    <col min="3331" max="3331" width="8.625" style="367" customWidth="1"/>
    <col min="3332" max="3332" width="5.625" style="367" customWidth="1"/>
    <col min="3333" max="3334" width="15.625" style="367" customWidth="1"/>
    <col min="3335" max="3335" width="5.625" style="367" customWidth="1"/>
    <col min="3336" max="3336" width="16.625" style="367" customWidth="1"/>
    <col min="3337" max="3337" width="5.625" style="367" customWidth="1"/>
    <col min="3338" max="3338" width="15.625" style="367" customWidth="1"/>
    <col min="3339" max="3339" width="5.625" style="367" customWidth="1"/>
    <col min="3340" max="3340" width="3.125" style="367" customWidth="1"/>
    <col min="3341" max="3346" width="4.625" style="367" customWidth="1"/>
    <col min="3347" max="3347" width="1.625" style="367" customWidth="1"/>
    <col min="3348" max="3349" width="9" style="367"/>
    <col min="3350" max="3350" width="18.5" style="367" bestFit="1" customWidth="1"/>
    <col min="3351" max="3351" width="29.875" style="367" bestFit="1" customWidth="1"/>
    <col min="3352" max="3352" width="30.375" style="367" bestFit="1" customWidth="1"/>
    <col min="3353" max="3584" width="9" style="367"/>
    <col min="3585" max="3585" width="1.625" style="367" customWidth="1"/>
    <col min="3586" max="3586" width="9.625" style="367" customWidth="1"/>
    <col min="3587" max="3587" width="8.625" style="367" customWidth="1"/>
    <col min="3588" max="3588" width="5.625" style="367" customWidth="1"/>
    <col min="3589" max="3590" width="15.625" style="367" customWidth="1"/>
    <col min="3591" max="3591" width="5.625" style="367" customWidth="1"/>
    <col min="3592" max="3592" width="16.625" style="367" customWidth="1"/>
    <col min="3593" max="3593" width="5.625" style="367" customWidth="1"/>
    <col min="3594" max="3594" width="15.625" style="367" customWidth="1"/>
    <col min="3595" max="3595" width="5.625" style="367" customWidth="1"/>
    <col min="3596" max="3596" width="3.125" style="367" customWidth="1"/>
    <col min="3597" max="3602" width="4.625" style="367" customWidth="1"/>
    <col min="3603" max="3603" width="1.625" style="367" customWidth="1"/>
    <col min="3604" max="3605" width="9" style="367"/>
    <col min="3606" max="3606" width="18.5" style="367" bestFit="1" customWidth="1"/>
    <col min="3607" max="3607" width="29.875" style="367" bestFit="1" customWidth="1"/>
    <col min="3608" max="3608" width="30.375" style="367" bestFit="1" customWidth="1"/>
    <col min="3609" max="3840" width="9" style="367"/>
    <col min="3841" max="3841" width="1.625" style="367" customWidth="1"/>
    <col min="3842" max="3842" width="9.625" style="367" customWidth="1"/>
    <col min="3843" max="3843" width="8.625" style="367" customWidth="1"/>
    <col min="3844" max="3844" width="5.625" style="367" customWidth="1"/>
    <col min="3845" max="3846" width="15.625" style="367" customWidth="1"/>
    <col min="3847" max="3847" width="5.625" style="367" customWidth="1"/>
    <col min="3848" max="3848" width="16.625" style="367" customWidth="1"/>
    <col min="3849" max="3849" width="5.625" style="367" customWidth="1"/>
    <col min="3850" max="3850" width="15.625" style="367" customWidth="1"/>
    <col min="3851" max="3851" width="5.625" style="367" customWidth="1"/>
    <col min="3852" max="3852" width="3.125" style="367" customWidth="1"/>
    <col min="3853" max="3858" width="4.625" style="367" customWidth="1"/>
    <col min="3859" max="3859" width="1.625" style="367" customWidth="1"/>
    <col min="3860" max="3861" width="9" style="367"/>
    <col min="3862" max="3862" width="18.5" style="367" bestFit="1" customWidth="1"/>
    <col min="3863" max="3863" width="29.875" style="367" bestFit="1" customWidth="1"/>
    <col min="3864" max="3864" width="30.375" style="367" bestFit="1" customWidth="1"/>
    <col min="3865" max="4096" width="9" style="367"/>
    <col min="4097" max="4097" width="1.625" style="367" customWidth="1"/>
    <col min="4098" max="4098" width="9.625" style="367" customWidth="1"/>
    <col min="4099" max="4099" width="8.625" style="367" customWidth="1"/>
    <col min="4100" max="4100" width="5.625" style="367" customWidth="1"/>
    <col min="4101" max="4102" width="15.625" style="367" customWidth="1"/>
    <col min="4103" max="4103" width="5.625" style="367" customWidth="1"/>
    <col min="4104" max="4104" width="16.625" style="367" customWidth="1"/>
    <col min="4105" max="4105" width="5.625" style="367" customWidth="1"/>
    <col min="4106" max="4106" width="15.625" style="367" customWidth="1"/>
    <col min="4107" max="4107" width="5.625" style="367" customWidth="1"/>
    <col min="4108" max="4108" width="3.125" style="367" customWidth="1"/>
    <col min="4109" max="4114" width="4.625" style="367" customWidth="1"/>
    <col min="4115" max="4115" width="1.625" style="367" customWidth="1"/>
    <col min="4116" max="4117" width="9" style="367"/>
    <col min="4118" max="4118" width="18.5" style="367" bestFit="1" customWidth="1"/>
    <col min="4119" max="4119" width="29.875" style="367" bestFit="1" customWidth="1"/>
    <col min="4120" max="4120" width="30.375" style="367" bestFit="1" customWidth="1"/>
    <col min="4121" max="4352" width="9" style="367"/>
    <col min="4353" max="4353" width="1.625" style="367" customWidth="1"/>
    <col min="4354" max="4354" width="9.625" style="367" customWidth="1"/>
    <col min="4355" max="4355" width="8.625" style="367" customWidth="1"/>
    <col min="4356" max="4356" width="5.625" style="367" customWidth="1"/>
    <col min="4357" max="4358" width="15.625" style="367" customWidth="1"/>
    <col min="4359" max="4359" width="5.625" style="367" customWidth="1"/>
    <col min="4360" max="4360" width="16.625" style="367" customWidth="1"/>
    <col min="4361" max="4361" width="5.625" style="367" customWidth="1"/>
    <col min="4362" max="4362" width="15.625" style="367" customWidth="1"/>
    <col min="4363" max="4363" width="5.625" style="367" customWidth="1"/>
    <col min="4364" max="4364" width="3.125" style="367" customWidth="1"/>
    <col min="4365" max="4370" width="4.625" style="367" customWidth="1"/>
    <col min="4371" max="4371" width="1.625" style="367" customWidth="1"/>
    <col min="4372" max="4373" width="9" style="367"/>
    <col min="4374" max="4374" width="18.5" style="367" bestFit="1" customWidth="1"/>
    <col min="4375" max="4375" width="29.875" style="367" bestFit="1" customWidth="1"/>
    <col min="4376" max="4376" width="30.375" style="367" bestFit="1" customWidth="1"/>
    <col min="4377" max="4608" width="9" style="367"/>
    <col min="4609" max="4609" width="1.625" style="367" customWidth="1"/>
    <col min="4610" max="4610" width="9.625" style="367" customWidth="1"/>
    <col min="4611" max="4611" width="8.625" style="367" customWidth="1"/>
    <col min="4612" max="4612" width="5.625" style="367" customWidth="1"/>
    <col min="4613" max="4614" width="15.625" style="367" customWidth="1"/>
    <col min="4615" max="4615" width="5.625" style="367" customWidth="1"/>
    <col min="4616" max="4616" width="16.625" style="367" customWidth="1"/>
    <col min="4617" max="4617" width="5.625" style="367" customWidth="1"/>
    <col min="4618" max="4618" width="15.625" style="367" customWidth="1"/>
    <col min="4619" max="4619" width="5.625" style="367" customWidth="1"/>
    <col min="4620" max="4620" width="3.125" style="367" customWidth="1"/>
    <col min="4621" max="4626" width="4.625" style="367" customWidth="1"/>
    <col min="4627" max="4627" width="1.625" style="367" customWidth="1"/>
    <col min="4628" max="4629" width="9" style="367"/>
    <col min="4630" max="4630" width="18.5" style="367" bestFit="1" customWidth="1"/>
    <col min="4631" max="4631" width="29.875" style="367" bestFit="1" customWidth="1"/>
    <col min="4632" max="4632" width="30.375" style="367" bestFit="1" customWidth="1"/>
    <col min="4633" max="4864" width="9" style="367"/>
    <col min="4865" max="4865" width="1.625" style="367" customWidth="1"/>
    <col min="4866" max="4866" width="9.625" style="367" customWidth="1"/>
    <col min="4867" max="4867" width="8.625" style="367" customWidth="1"/>
    <col min="4868" max="4868" width="5.625" style="367" customWidth="1"/>
    <col min="4869" max="4870" width="15.625" style="367" customWidth="1"/>
    <col min="4871" max="4871" width="5.625" style="367" customWidth="1"/>
    <col min="4872" max="4872" width="16.625" style="367" customWidth="1"/>
    <col min="4873" max="4873" width="5.625" style="367" customWidth="1"/>
    <col min="4874" max="4874" width="15.625" style="367" customWidth="1"/>
    <col min="4875" max="4875" width="5.625" style="367" customWidth="1"/>
    <col min="4876" max="4876" width="3.125" style="367" customWidth="1"/>
    <col min="4877" max="4882" width="4.625" style="367" customWidth="1"/>
    <col min="4883" max="4883" width="1.625" style="367" customWidth="1"/>
    <col min="4884" max="4885" width="9" style="367"/>
    <col min="4886" max="4886" width="18.5" style="367" bestFit="1" customWidth="1"/>
    <col min="4887" max="4887" width="29.875" style="367" bestFit="1" customWidth="1"/>
    <col min="4888" max="4888" width="30.375" style="367" bestFit="1" customWidth="1"/>
    <col min="4889" max="5120" width="9" style="367"/>
    <col min="5121" max="5121" width="1.625" style="367" customWidth="1"/>
    <col min="5122" max="5122" width="9.625" style="367" customWidth="1"/>
    <col min="5123" max="5123" width="8.625" style="367" customWidth="1"/>
    <col min="5124" max="5124" width="5.625" style="367" customWidth="1"/>
    <col min="5125" max="5126" width="15.625" style="367" customWidth="1"/>
    <col min="5127" max="5127" width="5.625" style="367" customWidth="1"/>
    <col min="5128" max="5128" width="16.625" style="367" customWidth="1"/>
    <col min="5129" max="5129" width="5.625" style="367" customWidth="1"/>
    <col min="5130" max="5130" width="15.625" style="367" customWidth="1"/>
    <col min="5131" max="5131" width="5.625" style="367" customWidth="1"/>
    <col min="5132" max="5132" width="3.125" style="367" customWidth="1"/>
    <col min="5133" max="5138" width="4.625" style="367" customWidth="1"/>
    <col min="5139" max="5139" width="1.625" style="367" customWidth="1"/>
    <col min="5140" max="5141" width="9" style="367"/>
    <col min="5142" max="5142" width="18.5" style="367" bestFit="1" customWidth="1"/>
    <col min="5143" max="5143" width="29.875" style="367" bestFit="1" customWidth="1"/>
    <col min="5144" max="5144" width="30.375" style="367" bestFit="1" customWidth="1"/>
    <col min="5145" max="5376" width="9" style="367"/>
    <col min="5377" max="5377" width="1.625" style="367" customWidth="1"/>
    <col min="5378" max="5378" width="9.625" style="367" customWidth="1"/>
    <col min="5379" max="5379" width="8.625" style="367" customWidth="1"/>
    <col min="5380" max="5380" width="5.625" style="367" customWidth="1"/>
    <col min="5381" max="5382" width="15.625" style="367" customWidth="1"/>
    <col min="5383" max="5383" width="5.625" style="367" customWidth="1"/>
    <col min="5384" max="5384" width="16.625" style="367" customWidth="1"/>
    <col min="5385" max="5385" width="5.625" style="367" customWidth="1"/>
    <col min="5386" max="5386" width="15.625" style="367" customWidth="1"/>
    <col min="5387" max="5387" width="5.625" style="367" customWidth="1"/>
    <col min="5388" max="5388" width="3.125" style="367" customWidth="1"/>
    <col min="5389" max="5394" width="4.625" style="367" customWidth="1"/>
    <col min="5395" max="5395" width="1.625" style="367" customWidth="1"/>
    <col min="5396" max="5397" width="9" style="367"/>
    <col min="5398" max="5398" width="18.5" style="367" bestFit="1" customWidth="1"/>
    <col min="5399" max="5399" width="29.875" style="367" bestFit="1" customWidth="1"/>
    <col min="5400" max="5400" width="30.375" style="367" bestFit="1" customWidth="1"/>
    <col min="5401" max="5632" width="9" style="367"/>
    <col min="5633" max="5633" width="1.625" style="367" customWidth="1"/>
    <col min="5634" max="5634" width="9.625" style="367" customWidth="1"/>
    <col min="5635" max="5635" width="8.625" style="367" customWidth="1"/>
    <col min="5636" max="5636" width="5.625" style="367" customWidth="1"/>
    <col min="5637" max="5638" width="15.625" style="367" customWidth="1"/>
    <col min="5639" max="5639" width="5.625" style="367" customWidth="1"/>
    <col min="5640" max="5640" width="16.625" style="367" customWidth="1"/>
    <col min="5641" max="5641" width="5.625" style="367" customWidth="1"/>
    <col min="5642" max="5642" width="15.625" style="367" customWidth="1"/>
    <col min="5643" max="5643" width="5.625" style="367" customWidth="1"/>
    <col min="5644" max="5644" width="3.125" style="367" customWidth="1"/>
    <col min="5645" max="5650" width="4.625" style="367" customWidth="1"/>
    <col min="5651" max="5651" width="1.625" style="367" customWidth="1"/>
    <col min="5652" max="5653" width="9" style="367"/>
    <col min="5654" max="5654" width="18.5" style="367" bestFit="1" customWidth="1"/>
    <col min="5655" max="5655" width="29.875" style="367" bestFit="1" customWidth="1"/>
    <col min="5656" max="5656" width="30.375" style="367" bestFit="1" customWidth="1"/>
    <col min="5657" max="5888" width="9" style="367"/>
    <col min="5889" max="5889" width="1.625" style="367" customWidth="1"/>
    <col min="5890" max="5890" width="9.625" style="367" customWidth="1"/>
    <col min="5891" max="5891" width="8.625" style="367" customWidth="1"/>
    <col min="5892" max="5892" width="5.625" style="367" customWidth="1"/>
    <col min="5893" max="5894" width="15.625" style="367" customWidth="1"/>
    <col min="5895" max="5895" width="5.625" style="367" customWidth="1"/>
    <col min="5896" max="5896" width="16.625" style="367" customWidth="1"/>
    <col min="5897" max="5897" width="5.625" style="367" customWidth="1"/>
    <col min="5898" max="5898" width="15.625" style="367" customWidth="1"/>
    <col min="5899" max="5899" width="5.625" style="367" customWidth="1"/>
    <col min="5900" max="5900" width="3.125" style="367" customWidth="1"/>
    <col min="5901" max="5906" width="4.625" style="367" customWidth="1"/>
    <col min="5907" max="5907" width="1.625" style="367" customWidth="1"/>
    <col min="5908" max="5909" width="9" style="367"/>
    <col min="5910" max="5910" width="18.5" style="367" bestFit="1" customWidth="1"/>
    <col min="5911" max="5911" width="29.875" style="367" bestFit="1" customWidth="1"/>
    <col min="5912" max="5912" width="30.375" style="367" bestFit="1" customWidth="1"/>
    <col min="5913" max="6144" width="9" style="367"/>
    <col min="6145" max="6145" width="1.625" style="367" customWidth="1"/>
    <col min="6146" max="6146" width="9.625" style="367" customWidth="1"/>
    <col min="6147" max="6147" width="8.625" style="367" customWidth="1"/>
    <col min="6148" max="6148" width="5.625" style="367" customWidth="1"/>
    <col min="6149" max="6150" width="15.625" style="367" customWidth="1"/>
    <col min="6151" max="6151" width="5.625" style="367" customWidth="1"/>
    <col min="6152" max="6152" width="16.625" style="367" customWidth="1"/>
    <col min="6153" max="6153" width="5.625" style="367" customWidth="1"/>
    <col min="6154" max="6154" width="15.625" style="367" customWidth="1"/>
    <col min="6155" max="6155" width="5.625" style="367" customWidth="1"/>
    <col min="6156" max="6156" width="3.125" style="367" customWidth="1"/>
    <col min="6157" max="6162" width="4.625" style="367" customWidth="1"/>
    <col min="6163" max="6163" width="1.625" style="367" customWidth="1"/>
    <col min="6164" max="6165" width="9" style="367"/>
    <col min="6166" max="6166" width="18.5" style="367" bestFit="1" customWidth="1"/>
    <col min="6167" max="6167" width="29.875" style="367" bestFit="1" customWidth="1"/>
    <col min="6168" max="6168" width="30.375" style="367" bestFit="1" customWidth="1"/>
    <col min="6169" max="6400" width="9" style="367"/>
    <col min="6401" max="6401" width="1.625" style="367" customWidth="1"/>
    <col min="6402" max="6402" width="9.625" style="367" customWidth="1"/>
    <col min="6403" max="6403" width="8.625" style="367" customWidth="1"/>
    <col min="6404" max="6404" width="5.625" style="367" customWidth="1"/>
    <col min="6405" max="6406" width="15.625" style="367" customWidth="1"/>
    <col min="6407" max="6407" width="5.625" style="367" customWidth="1"/>
    <col min="6408" max="6408" width="16.625" style="367" customWidth="1"/>
    <col min="6409" max="6409" width="5.625" style="367" customWidth="1"/>
    <col min="6410" max="6410" width="15.625" style="367" customWidth="1"/>
    <col min="6411" max="6411" width="5.625" style="367" customWidth="1"/>
    <col min="6412" max="6412" width="3.125" style="367" customWidth="1"/>
    <col min="6413" max="6418" width="4.625" style="367" customWidth="1"/>
    <col min="6419" max="6419" width="1.625" style="367" customWidth="1"/>
    <col min="6420" max="6421" width="9" style="367"/>
    <col min="6422" max="6422" width="18.5" style="367" bestFit="1" customWidth="1"/>
    <col min="6423" max="6423" width="29.875" style="367" bestFit="1" customWidth="1"/>
    <col min="6424" max="6424" width="30.375" style="367" bestFit="1" customWidth="1"/>
    <col min="6425" max="6656" width="9" style="367"/>
    <col min="6657" max="6657" width="1.625" style="367" customWidth="1"/>
    <col min="6658" max="6658" width="9.625" style="367" customWidth="1"/>
    <col min="6659" max="6659" width="8.625" style="367" customWidth="1"/>
    <col min="6660" max="6660" width="5.625" style="367" customWidth="1"/>
    <col min="6661" max="6662" width="15.625" style="367" customWidth="1"/>
    <col min="6663" max="6663" width="5.625" style="367" customWidth="1"/>
    <col min="6664" max="6664" width="16.625" style="367" customWidth="1"/>
    <col min="6665" max="6665" width="5.625" style="367" customWidth="1"/>
    <col min="6666" max="6666" width="15.625" style="367" customWidth="1"/>
    <col min="6667" max="6667" width="5.625" style="367" customWidth="1"/>
    <col min="6668" max="6668" width="3.125" style="367" customWidth="1"/>
    <col min="6669" max="6674" width="4.625" style="367" customWidth="1"/>
    <col min="6675" max="6675" width="1.625" style="367" customWidth="1"/>
    <col min="6676" max="6677" width="9" style="367"/>
    <col min="6678" max="6678" width="18.5" style="367" bestFit="1" customWidth="1"/>
    <col min="6679" max="6679" width="29.875" style="367" bestFit="1" customWidth="1"/>
    <col min="6680" max="6680" width="30.375" style="367" bestFit="1" customWidth="1"/>
    <col min="6681" max="6912" width="9" style="367"/>
    <col min="6913" max="6913" width="1.625" style="367" customWidth="1"/>
    <col min="6914" max="6914" width="9.625" style="367" customWidth="1"/>
    <col min="6915" max="6915" width="8.625" style="367" customWidth="1"/>
    <col min="6916" max="6916" width="5.625" style="367" customWidth="1"/>
    <col min="6917" max="6918" width="15.625" style="367" customWidth="1"/>
    <col min="6919" max="6919" width="5.625" style="367" customWidth="1"/>
    <col min="6920" max="6920" width="16.625" style="367" customWidth="1"/>
    <col min="6921" max="6921" width="5.625" style="367" customWidth="1"/>
    <col min="6922" max="6922" width="15.625" style="367" customWidth="1"/>
    <col min="6923" max="6923" width="5.625" style="367" customWidth="1"/>
    <col min="6924" max="6924" width="3.125" style="367" customWidth="1"/>
    <col min="6925" max="6930" width="4.625" style="367" customWidth="1"/>
    <col min="6931" max="6931" width="1.625" style="367" customWidth="1"/>
    <col min="6932" max="6933" width="9" style="367"/>
    <col min="6934" max="6934" width="18.5" style="367" bestFit="1" customWidth="1"/>
    <col min="6935" max="6935" width="29.875" style="367" bestFit="1" customWidth="1"/>
    <col min="6936" max="6936" width="30.375" style="367" bestFit="1" customWidth="1"/>
    <col min="6937" max="7168" width="9" style="367"/>
    <col min="7169" max="7169" width="1.625" style="367" customWidth="1"/>
    <col min="7170" max="7170" width="9.625" style="367" customWidth="1"/>
    <col min="7171" max="7171" width="8.625" style="367" customWidth="1"/>
    <col min="7172" max="7172" width="5.625" style="367" customWidth="1"/>
    <col min="7173" max="7174" width="15.625" style="367" customWidth="1"/>
    <col min="7175" max="7175" width="5.625" style="367" customWidth="1"/>
    <col min="7176" max="7176" width="16.625" style="367" customWidth="1"/>
    <col min="7177" max="7177" width="5.625" style="367" customWidth="1"/>
    <col min="7178" max="7178" width="15.625" style="367" customWidth="1"/>
    <col min="7179" max="7179" width="5.625" style="367" customWidth="1"/>
    <col min="7180" max="7180" width="3.125" style="367" customWidth="1"/>
    <col min="7181" max="7186" width="4.625" style="367" customWidth="1"/>
    <col min="7187" max="7187" width="1.625" style="367" customWidth="1"/>
    <col min="7188" max="7189" width="9" style="367"/>
    <col min="7190" max="7190" width="18.5" style="367" bestFit="1" customWidth="1"/>
    <col min="7191" max="7191" width="29.875" style="367" bestFit="1" customWidth="1"/>
    <col min="7192" max="7192" width="30.375" style="367" bestFit="1" customWidth="1"/>
    <col min="7193" max="7424" width="9" style="367"/>
    <col min="7425" max="7425" width="1.625" style="367" customWidth="1"/>
    <col min="7426" max="7426" width="9.625" style="367" customWidth="1"/>
    <col min="7427" max="7427" width="8.625" style="367" customWidth="1"/>
    <col min="7428" max="7428" width="5.625" style="367" customWidth="1"/>
    <col min="7429" max="7430" width="15.625" style="367" customWidth="1"/>
    <col min="7431" max="7431" width="5.625" style="367" customWidth="1"/>
    <col min="7432" max="7432" width="16.625" style="367" customWidth="1"/>
    <col min="7433" max="7433" width="5.625" style="367" customWidth="1"/>
    <col min="7434" max="7434" width="15.625" style="367" customWidth="1"/>
    <col min="7435" max="7435" width="5.625" style="367" customWidth="1"/>
    <col min="7436" max="7436" width="3.125" style="367" customWidth="1"/>
    <col min="7437" max="7442" width="4.625" style="367" customWidth="1"/>
    <col min="7443" max="7443" width="1.625" style="367" customWidth="1"/>
    <col min="7444" max="7445" width="9" style="367"/>
    <col min="7446" max="7446" width="18.5" style="367" bestFit="1" customWidth="1"/>
    <col min="7447" max="7447" width="29.875" style="367" bestFit="1" customWidth="1"/>
    <col min="7448" max="7448" width="30.375" style="367" bestFit="1" customWidth="1"/>
    <col min="7449" max="7680" width="9" style="367"/>
    <col min="7681" max="7681" width="1.625" style="367" customWidth="1"/>
    <col min="7682" max="7682" width="9.625" style="367" customWidth="1"/>
    <col min="7683" max="7683" width="8.625" style="367" customWidth="1"/>
    <col min="7684" max="7684" width="5.625" style="367" customWidth="1"/>
    <col min="7685" max="7686" width="15.625" style="367" customWidth="1"/>
    <col min="7687" max="7687" width="5.625" style="367" customWidth="1"/>
    <col min="7688" max="7688" width="16.625" style="367" customWidth="1"/>
    <col min="7689" max="7689" width="5.625" style="367" customWidth="1"/>
    <col min="7690" max="7690" width="15.625" style="367" customWidth="1"/>
    <col min="7691" max="7691" width="5.625" style="367" customWidth="1"/>
    <col min="7692" max="7692" width="3.125" style="367" customWidth="1"/>
    <col min="7693" max="7698" width="4.625" style="367" customWidth="1"/>
    <col min="7699" max="7699" width="1.625" style="367" customWidth="1"/>
    <col min="7700" max="7701" width="9" style="367"/>
    <col min="7702" max="7702" width="18.5" style="367" bestFit="1" customWidth="1"/>
    <col min="7703" max="7703" width="29.875" style="367" bestFit="1" customWidth="1"/>
    <col min="7704" max="7704" width="30.375" style="367" bestFit="1" customWidth="1"/>
    <col min="7705" max="7936" width="9" style="367"/>
    <col min="7937" max="7937" width="1.625" style="367" customWidth="1"/>
    <col min="7938" max="7938" width="9.625" style="367" customWidth="1"/>
    <col min="7939" max="7939" width="8.625" style="367" customWidth="1"/>
    <col min="7940" max="7940" width="5.625" style="367" customWidth="1"/>
    <col min="7941" max="7942" width="15.625" style="367" customWidth="1"/>
    <col min="7943" max="7943" width="5.625" style="367" customWidth="1"/>
    <col min="7944" max="7944" width="16.625" style="367" customWidth="1"/>
    <col min="7945" max="7945" width="5.625" style="367" customWidth="1"/>
    <col min="7946" max="7946" width="15.625" style="367" customWidth="1"/>
    <col min="7947" max="7947" width="5.625" style="367" customWidth="1"/>
    <col min="7948" max="7948" width="3.125" style="367" customWidth="1"/>
    <col min="7949" max="7954" width="4.625" style="367" customWidth="1"/>
    <col min="7955" max="7955" width="1.625" style="367" customWidth="1"/>
    <col min="7956" max="7957" width="9" style="367"/>
    <col min="7958" max="7958" width="18.5" style="367" bestFit="1" customWidth="1"/>
    <col min="7959" max="7959" width="29.875" style="367" bestFit="1" customWidth="1"/>
    <col min="7960" max="7960" width="30.375" style="367" bestFit="1" customWidth="1"/>
    <col min="7961" max="8192" width="9" style="367"/>
    <col min="8193" max="8193" width="1.625" style="367" customWidth="1"/>
    <col min="8194" max="8194" width="9.625" style="367" customWidth="1"/>
    <col min="8195" max="8195" width="8.625" style="367" customWidth="1"/>
    <col min="8196" max="8196" width="5.625" style="367" customWidth="1"/>
    <col min="8197" max="8198" width="15.625" style="367" customWidth="1"/>
    <col min="8199" max="8199" width="5.625" style="367" customWidth="1"/>
    <col min="8200" max="8200" width="16.625" style="367" customWidth="1"/>
    <col min="8201" max="8201" width="5.625" style="367" customWidth="1"/>
    <col min="8202" max="8202" width="15.625" style="367" customWidth="1"/>
    <col min="8203" max="8203" width="5.625" style="367" customWidth="1"/>
    <col min="8204" max="8204" width="3.125" style="367" customWidth="1"/>
    <col min="8205" max="8210" width="4.625" style="367" customWidth="1"/>
    <col min="8211" max="8211" width="1.625" style="367" customWidth="1"/>
    <col min="8212" max="8213" width="9" style="367"/>
    <col min="8214" max="8214" width="18.5" style="367" bestFit="1" customWidth="1"/>
    <col min="8215" max="8215" width="29.875" style="367" bestFit="1" customWidth="1"/>
    <col min="8216" max="8216" width="30.375" style="367" bestFit="1" customWidth="1"/>
    <col min="8217" max="8448" width="9" style="367"/>
    <col min="8449" max="8449" width="1.625" style="367" customWidth="1"/>
    <col min="8450" max="8450" width="9.625" style="367" customWidth="1"/>
    <col min="8451" max="8451" width="8.625" style="367" customWidth="1"/>
    <col min="8452" max="8452" width="5.625" style="367" customWidth="1"/>
    <col min="8453" max="8454" width="15.625" style="367" customWidth="1"/>
    <col min="8455" max="8455" width="5.625" style="367" customWidth="1"/>
    <col min="8456" max="8456" width="16.625" style="367" customWidth="1"/>
    <col min="8457" max="8457" width="5.625" style="367" customWidth="1"/>
    <col min="8458" max="8458" width="15.625" style="367" customWidth="1"/>
    <col min="8459" max="8459" width="5.625" style="367" customWidth="1"/>
    <col min="8460" max="8460" width="3.125" style="367" customWidth="1"/>
    <col min="8461" max="8466" width="4.625" style="367" customWidth="1"/>
    <col min="8467" max="8467" width="1.625" style="367" customWidth="1"/>
    <col min="8468" max="8469" width="9" style="367"/>
    <col min="8470" max="8470" width="18.5" style="367" bestFit="1" customWidth="1"/>
    <col min="8471" max="8471" width="29.875" style="367" bestFit="1" customWidth="1"/>
    <col min="8472" max="8472" width="30.375" style="367" bestFit="1" customWidth="1"/>
    <col min="8473" max="8704" width="9" style="367"/>
    <col min="8705" max="8705" width="1.625" style="367" customWidth="1"/>
    <col min="8706" max="8706" width="9.625" style="367" customWidth="1"/>
    <col min="8707" max="8707" width="8.625" style="367" customWidth="1"/>
    <col min="8708" max="8708" width="5.625" style="367" customWidth="1"/>
    <col min="8709" max="8710" width="15.625" style="367" customWidth="1"/>
    <col min="8711" max="8711" width="5.625" style="367" customWidth="1"/>
    <col min="8712" max="8712" width="16.625" style="367" customWidth="1"/>
    <col min="8713" max="8713" width="5.625" style="367" customWidth="1"/>
    <col min="8714" max="8714" width="15.625" style="367" customWidth="1"/>
    <col min="8715" max="8715" width="5.625" style="367" customWidth="1"/>
    <col min="8716" max="8716" width="3.125" style="367" customWidth="1"/>
    <col min="8717" max="8722" width="4.625" style="367" customWidth="1"/>
    <col min="8723" max="8723" width="1.625" style="367" customWidth="1"/>
    <col min="8724" max="8725" width="9" style="367"/>
    <col min="8726" max="8726" width="18.5" style="367" bestFit="1" customWidth="1"/>
    <col min="8727" max="8727" width="29.875" style="367" bestFit="1" customWidth="1"/>
    <col min="8728" max="8728" width="30.375" style="367" bestFit="1" customWidth="1"/>
    <col min="8729" max="8960" width="9" style="367"/>
    <col min="8961" max="8961" width="1.625" style="367" customWidth="1"/>
    <col min="8962" max="8962" width="9.625" style="367" customWidth="1"/>
    <col min="8963" max="8963" width="8.625" style="367" customWidth="1"/>
    <col min="8964" max="8964" width="5.625" style="367" customWidth="1"/>
    <col min="8965" max="8966" width="15.625" style="367" customWidth="1"/>
    <col min="8967" max="8967" width="5.625" style="367" customWidth="1"/>
    <col min="8968" max="8968" width="16.625" style="367" customWidth="1"/>
    <col min="8969" max="8969" width="5.625" style="367" customWidth="1"/>
    <col min="8970" max="8970" width="15.625" style="367" customWidth="1"/>
    <col min="8971" max="8971" width="5.625" style="367" customWidth="1"/>
    <col min="8972" max="8972" width="3.125" style="367" customWidth="1"/>
    <col min="8973" max="8978" width="4.625" style="367" customWidth="1"/>
    <col min="8979" max="8979" width="1.625" style="367" customWidth="1"/>
    <col min="8980" max="8981" width="9" style="367"/>
    <col min="8982" max="8982" width="18.5" style="367" bestFit="1" customWidth="1"/>
    <col min="8983" max="8983" width="29.875" style="367" bestFit="1" customWidth="1"/>
    <col min="8984" max="8984" width="30.375" style="367" bestFit="1" customWidth="1"/>
    <col min="8985" max="9216" width="9" style="367"/>
    <col min="9217" max="9217" width="1.625" style="367" customWidth="1"/>
    <col min="9218" max="9218" width="9.625" style="367" customWidth="1"/>
    <col min="9219" max="9219" width="8.625" style="367" customWidth="1"/>
    <col min="9220" max="9220" width="5.625" style="367" customWidth="1"/>
    <col min="9221" max="9222" width="15.625" style="367" customWidth="1"/>
    <col min="9223" max="9223" width="5.625" style="367" customWidth="1"/>
    <col min="9224" max="9224" width="16.625" style="367" customWidth="1"/>
    <col min="9225" max="9225" width="5.625" style="367" customWidth="1"/>
    <col min="9226" max="9226" width="15.625" style="367" customWidth="1"/>
    <col min="9227" max="9227" width="5.625" style="367" customWidth="1"/>
    <col min="9228" max="9228" width="3.125" style="367" customWidth="1"/>
    <col min="9229" max="9234" width="4.625" style="367" customWidth="1"/>
    <col min="9235" max="9235" width="1.625" style="367" customWidth="1"/>
    <col min="9236" max="9237" width="9" style="367"/>
    <col min="9238" max="9238" width="18.5" style="367" bestFit="1" customWidth="1"/>
    <col min="9239" max="9239" width="29.875" style="367" bestFit="1" customWidth="1"/>
    <col min="9240" max="9240" width="30.375" style="367" bestFit="1" customWidth="1"/>
    <col min="9241" max="9472" width="9" style="367"/>
    <col min="9473" max="9473" width="1.625" style="367" customWidth="1"/>
    <col min="9474" max="9474" width="9.625" style="367" customWidth="1"/>
    <col min="9475" max="9475" width="8.625" style="367" customWidth="1"/>
    <col min="9476" max="9476" width="5.625" style="367" customWidth="1"/>
    <col min="9477" max="9478" width="15.625" style="367" customWidth="1"/>
    <col min="9479" max="9479" width="5.625" style="367" customWidth="1"/>
    <col min="9480" max="9480" width="16.625" style="367" customWidth="1"/>
    <col min="9481" max="9481" width="5.625" style="367" customWidth="1"/>
    <col min="9482" max="9482" width="15.625" style="367" customWidth="1"/>
    <col min="9483" max="9483" width="5.625" style="367" customWidth="1"/>
    <col min="9484" max="9484" width="3.125" style="367" customWidth="1"/>
    <col min="9485" max="9490" width="4.625" style="367" customWidth="1"/>
    <col min="9491" max="9491" width="1.625" style="367" customWidth="1"/>
    <col min="9492" max="9493" width="9" style="367"/>
    <col min="9494" max="9494" width="18.5" style="367" bestFit="1" customWidth="1"/>
    <col min="9495" max="9495" width="29.875" style="367" bestFit="1" customWidth="1"/>
    <col min="9496" max="9496" width="30.375" style="367" bestFit="1" customWidth="1"/>
    <col min="9497" max="9728" width="9" style="367"/>
    <col min="9729" max="9729" width="1.625" style="367" customWidth="1"/>
    <col min="9730" max="9730" width="9.625" style="367" customWidth="1"/>
    <col min="9731" max="9731" width="8.625" style="367" customWidth="1"/>
    <col min="9732" max="9732" width="5.625" style="367" customWidth="1"/>
    <col min="9733" max="9734" width="15.625" style="367" customWidth="1"/>
    <col min="9735" max="9735" width="5.625" style="367" customWidth="1"/>
    <col min="9736" max="9736" width="16.625" style="367" customWidth="1"/>
    <col min="9737" max="9737" width="5.625" style="367" customWidth="1"/>
    <col min="9738" max="9738" width="15.625" style="367" customWidth="1"/>
    <col min="9739" max="9739" width="5.625" style="367" customWidth="1"/>
    <col min="9740" max="9740" width="3.125" style="367" customWidth="1"/>
    <col min="9741" max="9746" width="4.625" style="367" customWidth="1"/>
    <col min="9747" max="9747" width="1.625" style="367" customWidth="1"/>
    <col min="9748" max="9749" width="9" style="367"/>
    <col min="9750" max="9750" width="18.5" style="367" bestFit="1" customWidth="1"/>
    <col min="9751" max="9751" width="29.875" style="367" bestFit="1" customWidth="1"/>
    <col min="9752" max="9752" width="30.375" style="367" bestFit="1" customWidth="1"/>
    <col min="9753" max="9984" width="9" style="367"/>
    <col min="9985" max="9985" width="1.625" style="367" customWidth="1"/>
    <col min="9986" max="9986" width="9.625" style="367" customWidth="1"/>
    <col min="9987" max="9987" width="8.625" style="367" customWidth="1"/>
    <col min="9988" max="9988" width="5.625" style="367" customWidth="1"/>
    <col min="9989" max="9990" width="15.625" style="367" customWidth="1"/>
    <col min="9991" max="9991" width="5.625" style="367" customWidth="1"/>
    <col min="9992" max="9992" width="16.625" style="367" customWidth="1"/>
    <col min="9993" max="9993" width="5.625" style="367" customWidth="1"/>
    <col min="9994" max="9994" width="15.625" style="367" customWidth="1"/>
    <col min="9995" max="9995" width="5.625" style="367" customWidth="1"/>
    <col min="9996" max="9996" width="3.125" style="367" customWidth="1"/>
    <col min="9997" max="10002" width="4.625" style="367" customWidth="1"/>
    <col min="10003" max="10003" width="1.625" style="367" customWidth="1"/>
    <col min="10004" max="10005" width="9" style="367"/>
    <col min="10006" max="10006" width="18.5" style="367" bestFit="1" customWidth="1"/>
    <col min="10007" max="10007" width="29.875" style="367" bestFit="1" customWidth="1"/>
    <col min="10008" max="10008" width="30.375" style="367" bestFit="1" customWidth="1"/>
    <col min="10009" max="10240" width="9" style="367"/>
    <col min="10241" max="10241" width="1.625" style="367" customWidth="1"/>
    <col min="10242" max="10242" width="9.625" style="367" customWidth="1"/>
    <col min="10243" max="10243" width="8.625" style="367" customWidth="1"/>
    <col min="10244" max="10244" width="5.625" style="367" customWidth="1"/>
    <col min="10245" max="10246" width="15.625" style="367" customWidth="1"/>
    <col min="10247" max="10247" width="5.625" style="367" customWidth="1"/>
    <col min="10248" max="10248" width="16.625" style="367" customWidth="1"/>
    <col min="10249" max="10249" width="5.625" style="367" customWidth="1"/>
    <col min="10250" max="10250" width="15.625" style="367" customWidth="1"/>
    <col min="10251" max="10251" width="5.625" style="367" customWidth="1"/>
    <col min="10252" max="10252" width="3.125" style="367" customWidth="1"/>
    <col min="10253" max="10258" width="4.625" style="367" customWidth="1"/>
    <col min="10259" max="10259" width="1.625" style="367" customWidth="1"/>
    <col min="10260" max="10261" width="9" style="367"/>
    <col min="10262" max="10262" width="18.5" style="367" bestFit="1" customWidth="1"/>
    <col min="10263" max="10263" width="29.875" style="367" bestFit="1" customWidth="1"/>
    <col min="10264" max="10264" width="30.375" style="367" bestFit="1" customWidth="1"/>
    <col min="10265" max="10496" width="9" style="367"/>
    <col min="10497" max="10497" width="1.625" style="367" customWidth="1"/>
    <col min="10498" max="10498" width="9.625" style="367" customWidth="1"/>
    <col min="10499" max="10499" width="8.625" style="367" customWidth="1"/>
    <col min="10500" max="10500" width="5.625" style="367" customWidth="1"/>
    <col min="10501" max="10502" width="15.625" style="367" customWidth="1"/>
    <col min="10503" max="10503" width="5.625" style="367" customWidth="1"/>
    <col min="10504" max="10504" width="16.625" style="367" customWidth="1"/>
    <col min="10505" max="10505" width="5.625" style="367" customWidth="1"/>
    <col min="10506" max="10506" width="15.625" style="367" customWidth="1"/>
    <col min="10507" max="10507" width="5.625" style="367" customWidth="1"/>
    <col min="10508" max="10508" width="3.125" style="367" customWidth="1"/>
    <col min="10509" max="10514" width="4.625" style="367" customWidth="1"/>
    <col min="10515" max="10515" width="1.625" style="367" customWidth="1"/>
    <col min="10516" max="10517" width="9" style="367"/>
    <col min="10518" max="10518" width="18.5" style="367" bestFit="1" customWidth="1"/>
    <col min="10519" max="10519" width="29.875" style="367" bestFit="1" customWidth="1"/>
    <col min="10520" max="10520" width="30.375" style="367" bestFit="1" customWidth="1"/>
    <col min="10521" max="10752" width="9" style="367"/>
    <col min="10753" max="10753" width="1.625" style="367" customWidth="1"/>
    <col min="10754" max="10754" width="9.625" style="367" customWidth="1"/>
    <col min="10755" max="10755" width="8.625" style="367" customWidth="1"/>
    <col min="10756" max="10756" width="5.625" style="367" customWidth="1"/>
    <col min="10757" max="10758" width="15.625" style="367" customWidth="1"/>
    <col min="10759" max="10759" width="5.625" style="367" customWidth="1"/>
    <col min="10760" max="10760" width="16.625" style="367" customWidth="1"/>
    <col min="10761" max="10761" width="5.625" style="367" customWidth="1"/>
    <col min="10762" max="10762" width="15.625" style="367" customWidth="1"/>
    <col min="10763" max="10763" width="5.625" style="367" customWidth="1"/>
    <col min="10764" max="10764" width="3.125" style="367" customWidth="1"/>
    <col min="10765" max="10770" width="4.625" style="367" customWidth="1"/>
    <col min="10771" max="10771" width="1.625" style="367" customWidth="1"/>
    <col min="10772" max="10773" width="9" style="367"/>
    <col min="10774" max="10774" width="18.5" style="367" bestFit="1" customWidth="1"/>
    <col min="10775" max="10775" width="29.875" style="367" bestFit="1" customWidth="1"/>
    <col min="10776" max="10776" width="30.375" style="367" bestFit="1" customWidth="1"/>
    <col min="10777" max="11008" width="9" style="367"/>
    <col min="11009" max="11009" width="1.625" style="367" customWidth="1"/>
    <col min="11010" max="11010" width="9.625" style="367" customWidth="1"/>
    <col min="11011" max="11011" width="8.625" style="367" customWidth="1"/>
    <col min="11012" max="11012" width="5.625" style="367" customWidth="1"/>
    <col min="11013" max="11014" width="15.625" style="367" customWidth="1"/>
    <col min="11015" max="11015" width="5.625" style="367" customWidth="1"/>
    <col min="11016" max="11016" width="16.625" style="367" customWidth="1"/>
    <col min="11017" max="11017" width="5.625" style="367" customWidth="1"/>
    <col min="11018" max="11018" width="15.625" style="367" customWidth="1"/>
    <col min="11019" max="11019" width="5.625" style="367" customWidth="1"/>
    <col min="11020" max="11020" width="3.125" style="367" customWidth="1"/>
    <col min="11021" max="11026" width="4.625" style="367" customWidth="1"/>
    <col min="11027" max="11027" width="1.625" style="367" customWidth="1"/>
    <col min="11028" max="11029" width="9" style="367"/>
    <col min="11030" max="11030" width="18.5" style="367" bestFit="1" customWidth="1"/>
    <col min="11031" max="11031" width="29.875" style="367" bestFit="1" customWidth="1"/>
    <col min="11032" max="11032" width="30.375" style="367" bestFit="1" customWidth="1"/>
    <col min="11033" max="11264" width="9" style="367"/>
    <col min="11265" max="11265" width="1.625" style="367" customWidth="1"/>
    <col min="11266" max="11266" width="9.625" style="367" customWidth="1"/>
    <col min="11267" max="11267" width="8.625" style="367" customWidth="1"/>
    <col min="11268" max="11268" width="5.625" style="367" customWidth="1"/>
    <col min="11269" max="11270" width="15.625" style="367" customWidth="1"/>
    <col min="11271" max="11271" width="5.625" style="367" customWidth="1"/>
    <col min="11272" max="11272" width="16.625" style="367" customWidth="1"/>
    <col min="11273" max="11273" width="5.625" style="367" customWidth="1"/>
    <col min="11274" max="11274" width="15.625" style="367" customWidth="1"/>
    <col min="11275" max="11275" width="5.625" style="367" customWidth="1"/>
    <col min="11276" max="11276" width="3.125" style="367" customWidth="1"/>
    <col min="11277" max="11282" width="4.625" style="367" customWidth="1"/>
    <col min="11283" max="11283" width="1.625" style="367" customWidth="1"/>
    <col min="11284" max="11285" width="9" style="367"/>
    <col min="11286" max="11286" width="18.5" style="367" bestFit="1" customWidth="1"/>
    <col min="11287" max="11287" width="29.875" style="367" bestFit="1" customWidth="1"/>
    <col min="11288" max="11288" width="30.375" style="367" bestFit="1" customWidth="1"/>
    <col min="11289" max="11520" width="9" style="367"/>
    <col min="11521" max="11521" width="1.625" style="367" customWidth="1"/>
    <col min="11522" max="11522" width="9.625" style="367" customWidth="1"/>
    <col min="11523" max="11523" width="8.625" style="367" customWidth="1"/>
    <col min="11524" max="11524" width="5.625" style="367" customWidth="1"/>
    <col min="11525" max="11526" width="15.625" style="367" customWidth="1"/>
    <col min="11527" max="11527" width="5.625" style="367" customWidth="1"/>
    <col min="11528" max="11528" width="16.625" style="367" customWidth="1"/>
    <col min="11529" max="11529" width="5.625" style="367" customWidth="1"/>
    <col min="11530" max="11530" width="15.625" style="367" customWidth="1"/>
    <col min="11531" max="11531" width="5.625" style="367" customWidth="1"/>
    <col min="11532" max="11532" width="3.125" style="367" customWidth="1"/>
    <col min="11533" max="11538" width="4.625" style="367" customWidth="1"/>
    <col min="11539" max="11539" width="1.625" style="367" customWidth="1"/>
    <col min="11540" max="11541" width="9" style="367"/>
    <col min="11542" max="11542" width="18.5" style="367" bestFit="1" customWidth="1"/>
    <col min="11543" max="11543" width="29.875" style="367" bestFit="1" customWidth="1"/>
    <col min="11544" max="11544" width="30.375" style="367" bestFit="1" customWidth="1"/>
    <col min="11545" max="11776" width="9" style="367"/>
    <col min="11777" max="11777" width="1.625" style="367" customWidth="1"/>
    <col min="11778" max="11778" width="9.625" style="367" customWidth="1"/>
    <col min="11779" max="11779" width="8.625" style="367" customWidth="1"/>
    <col min="11780" max="11780" width="5.625" style="367" customWidth="1"/>
    <col min="11781" max="11782" width="15.625" style="367" customWidth="1"/>
    <col min="11783" max="11783" width="5.625" style="367" customWidth="1"/>
    <col min="11784" max="11784" width="16.625" style="367" customWidth="1"/>
    <col min="11785" max="11785" width="5.625" style="367" customWidth="1"/>
    <col min="11786" max="11786" width="15.625" style="367" customWidth="1"/>
    <col min="11787" max="11787" width="5.625" style="367" customWidth="1"/>
    <col min="11788" max="11788" width="3.125" style="367" customWidth="1"/>
    <col min="11789" max="11794" width="4.625" style="367" customWidth="1"/>
    <col min="11795" max="11795" width="1.625" style="367" customWidth="1"/>
    <col min="11796" max="11797" width="9" style="367"/>
    <col min="11798" max="11798" width="18.5" style="367" bestFit="1" customWidth="1"/>
    <col min="11799" max="11799" width="29.875" style="367" bestFit="1" customWidth="1"/>
    <col min="11800" max="11800" width="30.375" style="367" bestFit="1" customWidth="1"/>
    <col min="11801" max="12032" width="9" style="367"/>
    <col min="12033" max="12033" width="1.625" style="367" customWidth="1"/>
    <col min="12034" max="12034" width="9.625" style="367" customWidth="1"/>
    <col min="12035" max="12035" width="8.625" style="367" customWidth="1"/>
    <col min="12036" max="12036" width="5.625" style="367" customWidth="1"/>
    <col min="12037" max="12038" width="15.625" style="367" customWidth="1"/>
    <col min="12039" max="12039" width="5.625" style="367" customWidth="1"/>
    <col min="12040" max="12040" width="16.625" style="367" customWidth="1"/>
    <col min="12041" max="12041" width="5.625" style="367" customWidth="1"/>
    <col min="12042" max="12042" width="15.625" style="367" customWidth="1"/>
    <col min="12043" max="12043" width="5.625" style="367" customWidth="1"/>
    <col min="12044" max="12044" width="3.125" style="367" customWidth="1"/>
    <col min="12045" max="12050" width="4.625" style="367" customWidth="1"/>
    <col min="12051" max="12051" width="1.625" style="367" customWidth="1"/>
    <col min="12052" max="12053" width="9" style="367"/>
    <col min="12054" max="12054" width="18.5" style="367" bestFit="1" customWidth="1"/>
    <col min="12055" max="12055" width="29.875" style="367" bestFit="1" customWidth="1"/>
    <col min="12056" max="12056" width="30.375" style="367" bestFit="1" customWidth="1"/>
    <col min="12057" max="12288" width="9" style="367"/>
    <col min="12289" max="12289" width="1.625" style="367" customWidth="1"/>
    <col min="12290" max="12290" width="9.625" style="367" customWidth="1"/>
    <col min="12291" max="12291" width="8.625" style="367" customWidth="1"/>
    <col min="12292" max="12292" width="5.625" style="367" customWidth="1"/>
    <col min="12293" max="12294" width="15.625" style="367" customWidth="1"/>
    <col min="12295" max="12295" width="5.625" style="367" customWidth="1"/>
    <col min="12296" max="12296" width="16.625" style="367" customWidth="1"/>
    <col min="12297" max="12297" width="5.625" style="367" customWidth="1"/>
    <col min="12298" max="12298" width="15.625" style="367" customWidth="1"/>
    <col min="12299" max="12299" width="5.625" style="367" customWidth="1"/>
    <col min="12300" max="12300" width="3.125" style="367" customWidth="1"/>
    <col min="12301" max="12306" width="4.625" style="367" customWidth="1"/>
    <col min="12307" max="12307" width="1.625" style="367" customWidth="1"/>
    <col min="12308" max="12309" width="9" style="367"/>
    <col min="12310" max="12310" width="18.5" style="367" bestFit="1" customWidth="1"/>
    <col min="12311" max="12311" width="29.875" style="367" bestFit="1" customWidth="1"/>
    <col min="12312" max="12312" width="30.375" style="367" bestFit="1" customWidth="1"/>
    <col min="12313" max="12544" width="9" style="367"/>
    <col min="12545" max="12545" width="1.625" style="367" customWidth="1"/>
    <col min="12546" max="12546" width="9.625" style="367" customWidth="1"/>
    <col min="12547" max="12547" width="8.625" style="367" customWidth="1"/>
    <col min="12548" max="12548" width="5.625" style="367" customWidth="1"/>
    <col min="12549" max="12550" width="15.625" style="367" customWidth="1"/>
    <col min="12551" max="12551" width="5.625" style="367" customWidth="1"/>
    <col min="12552" max="12552" width="16.625" style="367" customWidth="1"/>
    <col min="12553" max="12553" width="5.625" style="367" customWidth="1"/>
    <col min="12554" max="12554" width="15.625" style="367" customWidth="1"/>
    <col min="12555" max="12555" width="5.625" style="367" customWidth="1"/>
    <col min="12556" max="12556" width="3.125" style="367" customWidth="1"/>
    <col min="12557" max="12562" width="4.625" style="367" customWidth="1"/>
    <col min="12563" max="12563" width="1.625" style="367" customWidth="1"/>
    <col min="12564" max="12565" width="9" style="367"/>
    <col min="12566" max="12566" width="18.5" style="367" bestFit="1" customWidth="1"/>
    <col min="12567" max="12567" width="29.875" style="367" bestFit="1" customWidth="1"/>
    <col min="12568" max="12568" width="30.375" style="367" bestFit="1" customWidth="1"/>
    <col min="12569" max="12800" width="9" style="367"/>
    <col min="12801" max="12801" width="1.625" style="367" customWidth="1"/>
    <col min="12802" max="12802" width="9.625" style="367" customWidth="1"/>
    <col min="12803" max="12803" width="8.625" style="367" customWidth="1"/>
    <col min="12804" max="12804" width="5.625" style="367" customWidth="1"/>
    <col min="12805" max="12806" width="15.625" style="367" customWidth="1"/>
    <col min="12807" max="12807" width="5.625" style="367" customWidth="1"/>
    <col min="12808" max="12808" width="16.625" style="367" customWidth="1"/>
    <col min="12809" max="12809" width="5.625" style="367" customWidth="1"/>
    <col min="12810" max="12810" width="15.625" style="367" customWidth="1"/>
    <col min="12811" max="12811" width="5.625" style="367" customWidth="1"/>
    <col min="12812" max="12812" width="3.125" style="367" customWidth="1"/>
    <col min="12813" max="12818" width="4.625" style="367" customWidth="1"/>
    <col min="12819" max="12819" width="1.625" style="367" customWidth="1"/>
    <col min="12820" max="12821" width="9" style="367"/>
    <col min="12822" max="12822" width="18.5" style="367" bestFit="1" customWidth="1"/>
    <col min="12823" max="12823" width="29.875" style="367" bestFit="1" customWidth="1"/>
    <col min="12824" max="12824" width="30.375" style="367" bestFit="1" customWidth="1"/>
    <col min="12825" max="13056" width="9" style="367"/>
    <col min="13057" max="13057" width="1.625" style="367" customWidth="1"/>
    <col min="13058" max="13058" width="9.625" style="367" customWidth="1"/>
    <col min="13059" max="13059" width="8.625" style="367" customWidth="1"/>
    <col min="13060" max="13060" width="5.625" style="367" customWidth="1"/>
    <col min="13061" max="13062" width="15.625" style="367" customWidth="1"/>
    <col min="13063" max="13063" width="5.625" style="367" customWidth="1"/>
    <col min="13064" max="13064" width="16.625" style="367" customWidth="1"/>
    <col min="13065" max="13065" width="5.625" style="367" customWidth="1"/>
    <col min="13066" max="13066" width="15.625" style="367" customWidth="1"/>
    <col min="13067" max="13067" width="5.625" style="367" customWidth="1"/>
    <col min="13068" max="13068" width="3.125" style="367" customWidth="1"/>
    <col min="13069" max="13074" width="4.625" style="367" customWidth="1"/>
    <col min="13075" max="13075" width="1.625" style="367" customWidth="1"/>
    <col min="13076" max="13077" width="9" style="367"/>
    <col min="13078" max="13078" width="18.5" style="367" bestFit="1" customWidth="1"/>
    <col min="13079" max="13079" width="29.875" style="367" bestFit="1" customWidth="1"/>
    <col min="13080" max="13080" width="30.375" style="367" bestFit="1" customWidth="1"/>
    <col min="13081" max="13312" width="9" style="367"/>
    <col min="13313" max="13313" width="1.625" style="367" customWidth="1"/>
    <col min="13314" max="13314" width="9.625" style="367" customWidth="1"/>
    <col min="13315" max="13315" width="8.625" style="367" customWidth="1"/>
    <col min="13316" max="13316" width="5.625" style="367" customWidth="1"/>
    <col min="13317" max="13318" width="15.625" style="367" customWidth="1"/>
    <col min="13319" max="13319" width="5.625" style="367" customWidth="1"/>
    <col min="13320" max="13320" width="16.625" style="367" customWidth="1"/>
    <col min="13321" max="13321" width="5.625" style="367" customWidth="1"/>
    <col min="13322" max="13322" width="15.625" style="367" customWidth="1"/>
    <col min="13323" max="13323" width="5.625" style="367" customWidth="1"/>
    <col min="13324" max="13324" width="3.125" style="367" customWidth="1"/>
    <col min="13325" max="13330" width="4.625" style="367" customWidth="1"/>
    <col min="13331" max="13331" width="1.625" style="367" customWidth="1"/>
    <col min="13332" max="13333" width="9" style="367"/>
    <col min="13334" max="13334" width="18.5" style="367" bestFit="1" customWidth="1"/>
    <col min="13335" max="13335" width="29.875" style="367" bestFit="1" customWidth="1"/>
    <col min="13336" max="13336" width="30.375" style="367" bestFit="1" customWidth="1"/>
    <col min="13337" max="13568" width="9" style="367"/>
    <col min="13569" max="13569" width="1.625" style="367" customWidth="1"/>
    <col min="13570" max="13570" width="9.625" style="367" customWidth="1"/>
    <col min="13571" max="13571" width="8.625" style="367" customWidth="1"/>
    <col min="13572" max="13572" width="5.625" style="367" customWidth="1"/>
    <col min="13573" max="13574" width="15.625" style="367" customWidth="1"/>
    <col min="13575" max="13575" width="5.625" style="367" customWidth="1"/>
    <col min="13576" max="13576" width="16.625" style="367" customWidth="1"/>
    <col min="13577" max="13577" width="5.625" style="367" customWidth="1"/>
    <col min="13578" max="13578" width="15.625" style="367" customWidth="1"/>
    <col min="13579" max="13579" width="5.625" style="367" customWidth="1"/>
    <col min="13580" max="13580" width="3.125" style="367" customWidth="1"/>
    <col min="13581" max="13586" width="4.625" style="367" customWidth="1"/>
    <col min="13587" max="13587" width="1.625" style="367" customWidth="1"/>
    <col min="13588" max="13589" width="9" style="367"/>
    <col min="13590" max="13590" width="18.5" style="367" bestFit="1" customWidth="1"/>
    <col min="13591" max="13591" width="29.875" style="367" bestFit="1" customWidth="1"/>
    <col min="13592" max="13592" width="30.375" style="367" bestFit="1" customWidth="1"/>
    <col min="13593" max="13824" width="9" style="367"/>
    <col min="13825" max="13825" width="1.625" style="367" customWidth="1"/>
    <col min="13826" max="13826" width="9.625" style="367" customWidth="1"/>
    <col min="13827" max="13827" width="8.625" style="367" customWidth="1"/>
    <col min="13828" max="13828" width="5.625" style="367" customWidth="1"/>
    <col min="13829" max="13830" width="15.625" style="367" customWidth="1"/>
    <col min="13831" max="13831" width="5.625" style="367" customWidth="1"/>
    <col min="13832" max="13832" width="16.625" style="367" customWidth="1"/>
    <col min="13833" max="13833" width="5.625" style="367" customWidth="1"/>
    <col min="13834" max="13834" width="15.625" style="367" customWidth="1"/>
    <col min="13835" max="13835" width="5.625" style="367" customWidth="1"/>
    <col min="13836" max="13836" width="3.125" style="367" customWidth="1"/>
    <col min="13837" max="13842" width="4.625" style="367" customWidth="1"/>
    <col min="13843" max="13843" width="1.625" style="367" customWidth="1"/>
    <col min="13844" max="13845" width="9" style="367"/>
    <col min="13846" max="13846" width="18.5" style="367" bestFit="1" customWidth="1"/>
    <col min="13847" max="13847" width="29.875" style="367" bestFit="1" customWidth="1"/>
    <col min="13848" max="13848" width="30.375" style="367" bestFit="1" customWidth="1"/>
    <col min="13849" max="14080" width="9" style="367"/>
    <col min="14081" max="14081" width="1.625" style="367" customWidth="1"/>
    <col min="14082" max="14082" width="9.625" style="367" customWidth="1"/>
    <col min="14083" max="14083" width="8.625" style="367" customWidth="1"/>
    <col min="14084" max="14084" width="5.625" style="367" customWidth="1"/>
    <col min="14085" max="14086" width="15.625" style="367" customWidth="1"/>
    <col min="14087" max="14087" width="5.625" style="367" customWidth="1"/>
    <col min="14088" max="14088" width="16.625" style="367" customWidth="1"/>
    <col min="14089" max="14089" width="5.625" style="367" customWidth="1"/>
    <col min="14090" max="14090" width="15.625" style="367" customWidth="1"/>
    <col min="14091" max="14091" width="5.625" style="367" customWidth="1"/>
    <col min="14092" max="14092" width="3.125" style="367" customWidth="1"/>
    <col min="14093" max="14098" width="4.625" style="367" customWidth="1"/>
    <col min="14099" max="14099" width="1.625" style="367" customWidth="1"/>
    <col min="14100" max="14101" width="9" style="367"/>
    <col min="14102" max="14102" width="18.5" style="367" bestFit="1" customWidth="1"/>
    <col min="14103" max="14103" width="29.875" style="367" bestFit="1" customWidth="1"/>
    <col min="14104" max="14104" width="30.375" style="367" bestFit="1" customWidth="1"/>
    <col min="14105" max="14336" width="9" style="367"/>
    <col min="14337" max="14337" width="1.625" style="367" customWidth="1"/>
    <col min="14338" max="14338" width="9.625" style="367" customWidth="1"/>
    <col min="14339" max="14339" width="8.625" style="367" customWidth="1"/>
    <col min="14340" max="14340" width="5.625" style="367" customWidth="1"/>
    <col min="14341" max="14342" width="15.625" style="367" customWidth="1"/>
    <col min="14343" max="14343" width="5.625" style="367" customWidth="1"/>
    <col min="14344" max="14344" width="16.625" style="367" customWidth="1"/>
    <col min="14345" max="14345" width="5.625" style="367" customWidth="1"/>
    <col min="14346" max="14346" width="15.625" style="367" customWidth="1"/>
    <col min="14347" max="14347" width="5.625" style="367" customWidth="1"/>
    <col min="14348" max="14348" width="3.125" style="367" customWidth="1"/>
    <col min="14349" max="14354" width="4.625" style="367" customWidth="1"/>
    <col min="14355" max="14355" width="1.625" style="367" customWidth="1"/>
    <col min="14356" max="14357" width="9" style="367"/>
    <col min="14358" max="14358" width="18.5" style="367" bestFit="1" customWidth="1"/>
    <col min="14359" max="14359" width="29.875" style="367" bestFit="1" customWidth="1"/>
    <col min="14360" max="14360" width="30.375" style="367" bestFit="1" customWidth="1"/>
    <col min="14361" max="14592" width="9" style="367"/>
    <col min="14593" max="14593" width="1.625" style="367" customWidth="1"/>
    <col min="14594" max="14594" width="9.625" style="367" customWidth="1"/>
    <col min="14595" max="14595" width="8.625" style="367" customWidth="1"/>
    <col min="14596" max="14596" width="5.625" style="367" customWidth="1"/>
    <col min="14597" max="14598" width="15.625" style="367" customWidth="1"/>
    <col min="14599" max="14599" width="5.625" style="367" customWidth="1"/>
    <col min="14600" max="14600" width="16.625" style="367" customWidth="1"/>
    <col min="14601" max="14601" width="5.625" style="367" customWidth="1"/>
    <col min="14602" max="14602" width="15.625" style="367" customWidth="1"/>
    <col min="14603" max="14603" width="5.625" style="367" customWidth="1"/>
    <col min="14604" max="14604" width="3.125" style="367" customWidth="1"/>
    <col min="14605" max="14610" width="4.625" style="367" customWidth="1"/>
    <col min="14611" max="14611" width="1.625" style="367" customWidth="1"/>
    <col min="14612" max="14613" width="9" style="367"/>
    <col min="14614" max="14614" width="18.5" style="367" bestFit="1" customWidth="1"/>
    <col min="14615" max="14615" width="29.875" style="367" bestFit="1" customWidth="1"/>
    <col min="14616" max="14616" width="30.375" style="367" bestFit="1" customWidth="1"/>
    <col min="14617" max="14848" width="9" style="367"/>
    <col min="14849" max="14849" width="1.625" style="367" customWidth="1"/>
    <col min="14850" max="14850" width="9.625" style="367" customWidth="1"/>
    <col min="14851" max="14851" width="8.625" style="367" customWidth="1"/>
    <col min="14852" max="14852" width="5.625" style="367" customWidth="1"/>
    <col min="14853" max="14854" width="15.625" style="367" customWidth="1"/>
    <col min="14855" max="14855" width="5.625" style="367" customWidth="1"/>
    <col min="14856" max="14856" width="16.625" style="367" customWidth="1"/>
    <col min="14857" max="14857" width="5.625" style="367" customWidth="1"/>
    <col min="14858" max="14858" width="15.625" style="367" customWidth="1"/>
    <col min="14859" max="14859" width="5.625" style="367" customWidth="1"/>
    <col min="14860" max="14860" width="3.125" style="367" customWidth="1"/>
    <col min="14861" max="14866" width="4.625" style="367" customWidth="1"/>
    <col min="14867" max="14867" width="1.625" style="367" customWidth="1"/>
    <col min="14868" max="14869" width="9" style="367"/>
    <col min="14870" max="14870" width="18.5" style="367" bestFit="1" customWidth="1"/>
    <col min="14871" max="14871" width="29.875" style="367" bestFit="1" customWidth="1"/>
    <col min="14872" max="14872" width="30.375" style="367" bestFit="1" customWidth="1"/>
    <col min="14873" max="15104" width="9" style="367"/>
    <col min="15105" max="15105" width="1.625" style="367" customWidth="1"/>
    <col min="15106" max="15106" width="9.625" style="367" customWidth="1"/>
    <col min="15107" max="15107" width="8.625" style="367" customWidth="1"/>
    <col min="15108" max="15108" width="5.625" style="367" customWidth="1"/>
    <col min="15109" max="15110" width="15.625" style="367" customWidth="1"/>
    <col min="15111" max="15111" width="5.625" style="367" customWidth="1"/>
    <col min="15112" max="15112" width="16.625" style="367" customWidth="1"/>
    <col min="15113" max="15113" width="5.625" style="367" customWidth="1"/>
    <col min="15114" max="15114" width="15.625" style="367" customWidth="1"/>
    <col min="15115" max="15115" width="5.625" style="367" customWidth="1"/>
    <col min="15116" max="15116" width="3.125" style="367" customWidth="1"/>
    <col min="15117" max="15122" width="4.625" style="367" customWidth="1"/>
    <col min="15123" max="15123" width="1.625" style="367" customWidth="1"/>
    <col min="15124" max="15125" width="9" style="367"/>
    <col min="15126" max="15126" width="18.5" style="367" bestFit="1" customWidth="1"/>
    <col min="15127" max="15127" width="29.875" style="367" bestFit="1" customWidth="1"/>
    <col min="15128" max="15128" width="30.375" style="367" bestFit="1" customWidth="1"/>
    <col min="15129" max="15360" width="9" style="367"/>
    <col min="15361" max="15361" width="1.625" style="367" customWidth="1"/>
    <col min="15362" max="15362" width="9.625" style="367" customWidth="1"/>
    <col min="15363" max="15363" width="8.625" style="367" customWidth="1"/>
    <col min="15364" max="15364" width="5.625" style="367" customWidth="1"/>
    <col min="15365" max="15366" width="15.625" style="367" customWidth="1"/>
    <col min="15367" max="15367" width="5.625" style="367" customWidth="1"/>
    <col min="15368" max="15368" width="16.625" style="367" customWidth="1"/>
    <col min="15369" max="15369" width="5.625" style="367" customWidth="1"/>
    <col min="15370" max="15370" width="15.625" style="367" customWidth="1"/>
    <col min="15371" max="15371" width="5.625" style="367" customWidth="1"/>
    <col min="15372" max="15372" width="3.125" style="367" customWidth="1"/>
    <col min="15373" max="15378" width="4.625" style="367" customWidth="1"/>
    <col min="15379" max="15379" width="1.625" style="367" customWidth="1"/>
    <col min="15380" max="15381" width="9" style="367"/>
    <col min="15382" max="15382" width="18.5" style="367" bestFit="1" customWidth="1"/>
    <col min="15383" max="15383" width="29.875" style="367" bestFit="1" customWidth="1"/>
    <col min="15384" max="15384" width="30.375" style="367" bestFit="1" customWidth="1"/>
    <col min="15385" max="15616" width="9" style="367"/>
    <col min="15617" max="15617" width="1.625" style="367" customWidth="1"/>
    <col min="15618" max="15618" width="9.625" style="367" customWidth="1"/>
    <col min="15619" max="15619" width="8.625" style="367" customWidth="1"/>
    <col min="15620" max="15620" width="5.625" style="367" customWidth="1"/>
    <col min="15621" max="15622" width="15.625" style="367" customWidth="1"/>
    <col min="15623" max="15623" width="5.625" style="367" customWidth="1"/>
    <col min="15624" max="15624" width="16.625" style="367" customWidth="1"/>
    <col min="15625" max="15625" width="5.625" style="367" customWidth="1"/>
    <col min="15626" max="15626" width="15.625" style="367" customWidth="1"/>
    <col min="15627" max="15627" width="5.625" style="367" customWidth="1"/>
    <col min="15628" max="15628" width="3.125" style="367" customWidth="1"/>
    <col min="15629" max="15634" width="4.625" style="367" customWidth="1"/>
    <col min="15635" max="15635" width="1.625" style="367" customWidth="1"/>
    <col min="15636" max="15637" width="9" style="367"/>
    <col min="15638" max="15638" width="18.5" style="367" bestFit="1" customWidth="1"/>
    <col min="15639" max="15639" width="29.875" style="367" bestFit="1" customWidth="1"/>
    <col min="15640" max="15640" width="30.375" style="367" bestFit="1" customWidth="1"/>
    <col min="15641" max="15872" width="9" style="367"/>
    <col min="15873" max="15873" width="1.625" style="367" customWidth="1"/>
    <col min="15874" max="15874" width="9.625" style="367" customWidth="1"/>
    <col min="15875" max="15875" width="8.625" style="367" customWidth="1"/>
    <col min="15876" max="15876" width="5.625" style="367" customWidth="1"/>
    <col min="15877" max="15878" width="15.625" style="367" customWidth="1"/>
    <col min="15879" max="15879" width="5.625" style="367" customWidth="1"/>
    <col min="15880" max="15880" width="16.625" style="367" customWidth="1"/>
    <col min="15881" max="15881" width="5.625" style="367" customWidth="1"/>
    <col min="15882" max="15882" width="15.625" style="367" customWidth="1"/>
    <col min="15883" max="15883" width="5.625" style="367" customWidth="1"/>
    <col min="15884" max="15884" width="3.125" style="367" customWidth="1"/>
    <col min="15885" max="15890" width="4.625" style="367" customWidth="1"/>
    <col min="15891" max="15891" width="1.625" style="367" customWidth="1"/>
    <col min="15892" max="15893" width="9" style="367"/>
    <col min="15894" max="15894" width="18.5" style="367" bestFit="1" customWidth="1"/>
    <col min="15895" max="15895" width="29.875" style="367" bestFit="1" customWidth="1"/>
    <col min="15896" max="15896" width="30.375" style="367" bestFit="1" customWidth="1"/>
    <col min="15897" max="16128" width="9" style="367"/>
    <col min="16129" max="16129" width="1.625" style="367" customWidth="1"/>
    <col min="16130" max="16130" width="9.625" style="367" customWidth="1"/>
    <col min="16131" max="16131" width="8.625" style="367" customWidth="1"/>
    <col min="16132" max="16132" width="5.625" style="367" customWidth="1"/>
    <col min="16133" max="16134" width="15.625" style="367" customWidth="1"/>
    <col min="16135" max="16135" width="5.625" style="367" customWidth="1"/>
    <col min="16136" max="16136" width="16.625" style="367" customWidth="1"/>
    <col min="16137" max="16137" width="5.625" style="367" customWidth="1"/>
    <col min="16138" max="16138" width="15.625" style="367" customWidth="1"/>
    <col min="16139" max="16139" width="5.625" style="367" customWidth="1"/>
    <col min="16140" max="16140" width="3.125" style="367" customWidth="1"/>
    <col min="16141" max="16146" width="4.625" style="367" customWidth="1"/>
    <col min="16147" max="16147" width="1.625" style="367" customWidth="1"/>
    <col min="16148" max="16149" width="9" style="367"/>
    <col min="16150" max="16150" width="18.5" style="367" bestFit="1" customWidth="1"/>
    <col min="16151" max="16151" width="29.875" style="367" bestFit="1" customWidth="1"/>
    <col min="16152" max="16152" width="30.375" style="367" bestFit="1" customWidth="1"/>
    <col min="16153" max="16384" width="9" style="367"/>
  </cols>
  <sheetData>
    <row r="1" spans="2:24">
      <c r="B1" s="367" t="s">
        <v>502</v>
      </c>
      <c r="K1" s="368" t="s">
        <v>326</v>
      </c>
      <c r="L1" s="1125"/>
      <c r="M1" s="1125"/>
      <c r="N1" s="369" t="s">
        <v>33</v>
      </c>
      <c r="O1" s="323"/>
      <c r="P1" s="369" t="s">
        <v>327</v>
      </c>
      <c r="Q1" s="323"/>
      <c r="R1" s="369" t="s">
        <v>328</v>
      </c>
    </row>
    <row r="2" spans="2:24" ht="19.5" thickBot="1">
      <c r="B2" s="1126" t="s">
        <v>503</v>
      </c>
      <c r="C2" s="1126"/>
      <c r="D2" s="1126"/>
      <c r="E2" s="1126"/>
      <c r="F2" s="1126"/>
      <c r="G2" s="1126"/>
      <c r="H2" s="1126"/>
      <c r="I2" s="1126"/>
      <c r="J2" s="1126"/>
      <c r="K2" s="1126"/>
      <c r="L2" s="1126"/>
      <c r="M2" s="1126"/>
      <c r="N2" s="1126"/>
      <c r="O2" s="1126"/>
      <c r="P2" s="1126"/>
      <c r="Q2" s="1126"/>
      <c r="R2" s="1126"/>
      <c r="U2" s="1"/>
      <c r="V2" s="263"/>
    </row>
    <row r="3" spans="2:24" ht="7.5" customHeight="1" thickTop="1">
      <c r="B3" s="370"/>
      <c r="C3" s="370"/>
      <c r="D3" s="370"/>
      <c r="E3" s="370"/>
      <c r="F3" s="370"/>
      <c r="G3" s="370"/>
      <c r="H3" s="370"/>
      <c r="I3" s="370"/>
      <c r="J3" s="370"/>
      <c r="K3" s="370"/>
      <c r="L3" s="370"/>
      <c r="M3" s="370"/>
      <c r="N3" s="370"/>
      <c r="O3" s="370"/>
      <c r="P3" s="370"/>
      <c r="Q3" s="370"/>
      <c r="R3" s="370"/>
      <c r="U3" s="1121" t="s">
        <v>408</v>
      </c>
      <c r="V3" s="1122"/>
    </row>
    <row r="4" spans="2:24" ht="24.95" customHeight="1" thickBot="1">
      <c r="I4" s="368" t="s">
        <v>445</v>
      </c>
      <c r="J4" s="1127"/>
      <c r="K4" s="1127"/>
      <c r="L4" s="1127"/>
      <c r="M4" s="1127"/>
      <c r="N4" s="1127"/>
      <c r="O4" s="1127"/>
      <c r="P4" s="1127"/>
      <c r="Q4" s="1127"/>
      <c r="R4" s="1127"/>
      <c r="U4" s="1123"/>
      <c r="V4" s="1124"/>
    </row>
    <row r="5" spans="2:24" ht="24.95" customHeight="1" thickTop="1">
      <c r="I5" s="368" t="s">
        <v>412</v>
      </c>
      <c r="J5" s="1128"/>
      <c r="K5" s="1128"/>
      <c r="L5" s="1128"/>
      <c r="M5" s="1128"/>
      <c r="N5" s="1128"/>
      <c r="O5" s="1128"/>
      <c r="P5" s="1128"/>
      <c r="Q5" s="1128"/>
      <c r="R5" s="1128"/>
    </row>
    <row r="6" spans="2:24" ht="24.95" customHeight="1">
      <c r="I6" s="368" t="s">
        <v>352</v>
      </c>
      <c r="J6" s="1128"/>
      <c r="K6" s="1128"/>
      <c r="L6" s="1128"/>
      <c r="M6" s="1128"/>
      <c r="N6" s="1128"/>
      <c r="O6" s="1128"/>
      <c r="P6" s="1128"/>
      <c r="Q6" s="1128"/>
      <c r="R6" s="1128"/>
    </row>
    <row r="7" spans="2:24" ht="9" customHeight="1">
      <c r="I7" s="368"/>
      <c r="J7" s="371"/>
      <c r="K7" s="371"/>
      <c r="L7" s="371"/>
      <c r="M7" s="371"/>
      <c r="N7" s="371"/>
      <c r="O7" s="371"/>
      <c r="P7" s="371"/>
      <c r="Q7" s="371"/>
      <c r="R7" s="371"/>
    </row>
    <row r="8" spans="2:24">
      <c r="B8" s="1135" t="s">
        <v>504</v>
      </c>
      <c r="C8" s="1135"/>
      <c r="D8" s="1135"/>
      <c r="E8" s="372"/>
      <c r="F8" s="1136" t="s">
        <v>405</v>
      </c>
      <c r="G8" s="1136"/>
      <c r="H8" s="1136"/>
      <c r="I8" s="1136"/>
    </row>
    <row r="9" spans="2:24" hidden="1">
      <c r="E9" s="372"/>
      <c r="F9" s="1137" t="s">
        <v>505</v>
      </c>
      <c r="G9" s="1137"/>
      <c r="H9" s="1137"/>
      <c r="I9" s="1137"/>
    </row>
    <row r="10" spans="2:24" ht="9" customHeight="1"/>
    <row r="11" spans="2:24">
      <c r="B11" s="373" t="s">
        <v>506</v>
      </c>
      <c r="F11" s="1138" t="s">
        <v>507</v>
      </c>
      <c r="G11" s="1138"/>
      <c r="H11" s="1138"/>
      <c r="I11" s="1138"/>
      <c r="J11" s="368" t="s">
        <v>508</v>
      </c>
      <c r="K11" s="325"/>
    </row>
    <row r="12" spans="2:24" ht="9" customHeight="1"/>
    <row r="13" spans="2:24">
      <c r="B13" s="373" t="s">
        <v>509</v>
      </c>
    </row>
    <row r="14" spans="2:24">
      <c r="B14" s="323" t="s">
        <v>419</v>
      </c>
      <c r="C14" s="1139" t="s">
        <v>510</v>
      </c>
      <c r="D14" s="1139"/>
      <c r="E14" s="1139"/>
      <c r="F14" s="1139"/>
      <c r="G14" s="1139"/>
      <c r="H14" s="1139"/>
      <c r="I14" s="1139"/>
      <c r="J14" s="1139"/>
      <c r="K14" s="1139"/>
      <c r="M14" s="1140" t="s">
        <v>511</v>
      </c>
      <c r="N14" s="1141"/>
      <c r="O14" s="1141"/>
      <c r="P14" s="1141"/>
      <c r="Q14" s="1141"/>
      <c r="R14" s="1142"/>
    </row>
    <row r="15" spans="2:24" ht="80.099999999999994" customHeight="1">
      <c r="B15" s="374"/>
      <c r="C15" s="1129" t="s">
        <v>512</v>
      </c>
      <c r="D15" s="1129"/>
      <c r="E15" s="374"/>
      <c r="F15" s="1130" t="s">
        <v>513</v>
      </c>
      <c r="G15" s="1130"/>
      <c r="H15" s="1131" t="s">
        <v>514</v>
      </c>
      <c r="I15" s="1131"/>
      <c r="J15" s="1129" t="s">
        <v>515</v>
      </c>
      <c r="K15" s="1129"/>
      <c r="M15" s="1132" t="str">
        <f>F8</f>
        <v>介護福祉士</v>
      </c>
      <c r="N15" s="1133"/>
      <c r="O15" s="1134"/>
      <c r="P15" s="1132" t="str">
        <f>F9</f>
        <v>介護職員</v>
      </c>
      <c r="Q15" s="1133"/>
      <c r="R15" s="1134"/>
    </row>
    <row r="16" spans="2:24" ht="26.1" customHeight="1">
      <c r="B16" s="375" t="s">
        <v>516</v>
      </c>
      <c r="C16" s="1143"/>
      <c r="D16" s="1144" t="s">
        <v>517</v>
      </c>
      <c r="E16" s="376" t="str">
        <f>$F$8</f>
        <v>介護福祉士</v>
      </c>
      <c r="F16" s="377"/>
      <c r="G16" s="378" t="s">
        <v>323</v>
      </c>
      <c r="H16" s="377"/>
      <c r="I16" s="378" t="s">
        <v>517</v>
      </c>
      <c r="J16" s="377"/>
      <c r="K16" s="378" t="s">
        <v>517</v>
      </c>
      <c r="M16" s="1146" t="str">
        <f>IF(C16="","",F16+ROUNDDOWN((H16+J16)/C16,1))</f>
        <v/>
      </c>
      <c r="N16" s="1147"/>
      <c r="O16" s="1148"/>
      <c r="P16" s="1146" t="str">
        <f>IF(C16="","",F17+ROUNDDOWN((H17+J17)/C16,1))</f>
        <v/>
      </c>
      <c r="Q16" s="1147"/>
      <c r="R16" s="1148"/>
      <c r="V16" s="379"/>
      <c r="W16" s="324" t="s">
        <v>518</v>
      </c>
      <c r="X16" s="324" t="s">
        <v>519</v>
      </c>
    </row>
    <row r="17" spans="2:24" ht="26.1" customHeight="1">
      <c r="B17" s="380" t="s">
        <v>313</v>
      </c>
      <c r="C17" s="1143"/>
      <c r="D17" s="1145"/>
      <c r="E17" s="381" t="str">
        <f>$F$9</f>
        <v>介護職員</v>
      </c>
      <c r="F17" s="382"/>
      <c r="G17" s="383" t="s">
        <v>323</v>
      </c>
      <c r="H17" s="382"/>
      <c r="I17" s="383" t="s">
        <v>517</v>
      </c>
      <c r="J17" s="382"/>
      <c r="K17" s="383" t="s">
        <v>517</v>
      </c>
      <c r="M17" s="1149"/>
      <c r="N17" s="1150"/>
      <c r="O17" s="1151"/>
      <c r="P17" s="1149"/>
      <c r="Q17" s="1150"/>
      <c r="R17" s="1151"/>
      <c r="V17" s="1152" t="s">
        <v>520</v>
      </c>
      <c r="W17" s="379" t="s">
        <v>405</v>
      </c>
      <c r="X17" s="379" t="s">
        <v>521</v>
      </c>
    </row>
    <row r="18" spans="2:24" ht="26.1" customHeight="1">
      <c r="B18" s="384"/>
      <c r="C18" s="1143"/>
      <c r="D18" s="1144" t="s">
        <v>517</v>
      </c>
      <c r="E18" s="385" t="str">
        <f>$F$8</f>
        <v>介護福祉士</v>
      </c>
      <c r="F18" s="386"/>
      <c r="G18" s="387" t="s">
        <v>323</v>
      </c>
      <c r="H18" s="377"/>
      <c r="I18" s="387" t="s">
        <v>517</v>
      </c>
      <c r="J18" s="377"/>
      <c r="K18" s="387" t="s">
        <v>517</v>
      </c>
      <c r="M18" s="1146" t="str">
        <f>IF(C18="","",F18+ROUNDDOWN((H18+J18)/C18,1))</f>
        <v/>
      </c>
      <c r="N18" s="1147"/>
      <c r="O18" s="1148"/>
      <c r="P18" s="1146" t="str">
        <f>IF(C18="","",F19+ROUNDDOWN((H19+J19)/C18,1))</f>
        <v/>
      </c>
      <c r="Q18" s="1147"/>
      <c r="R18" s="1148"/>
      <c r="V18" s="1153"/>
      <c r="W18" s="379" t="s">
        <v>522</v>
      </c>
      <c r="X18" s="379" t="s">
        <v>523</v>
      </c>
    </row>
    <row r="19" spans="2:24" ht="26.1" customHeight="1">
      <c r="B19" s="380" t="s">
        <v>524</v>
      </c>
      <c r="C19" s="1143"/>
      <c r="D19" s="1145"/>
      <c r="E19" s="381" t="str">
        <f>$F$9</f>
        <v>介護職員</v>
      </c>
      <c r="F19" s="382"/>
      <c r="G19" s="383" t="s">
        <v>323</v>
      </c>
      <c r="H19" s="382"/>
      <c r="I19" s="383" t="s">
        <v>517</v>
      </c>
      <c r="J19" s="382"/>
      <c r="K19" s="383" t="s">
        <v>517</v>
      </c>
      <c r="M19" s="1149"/>
      <c r="N19" s="1150"/>
      <c r="O19" s="1151"/>
      <c r="P19" s="1149"/>
      <c r="Q19" s="1150"/>
      <c r="R19" s="1151"/>
      <c r="V19" s="1153"/>
      <c r="W19" s="379" t="s">
        <v>525</v>
      </c>
      <c r="X19" s="379" t="s">
        <v>526</v>
      </c>
    </row>
    <row r="20" spans="2:24" ht="26.1" customHeight="1">
      <c r="B20" s="384"/>
      <c r="C20" s="1143"/>
      <c r="D20" s="1144" t="s">
        <v>517</v>
      </c>
      <c r="E20" s="385" t="str">
        <f>$F$8</f>
        <v>介護福祉士</v>
      </c>
      <c r="F20" s="386"/>
      <c r="G20" s="387" t="s">
        <v>323</v>
      </c>
      <c r="H20" s="377"/>
      <c r="I20" s="387" t="s">
        <v>517</v>
      </c>
      <c r="J20" s="377"/>
      <c r="K20" s="387" t="s">
        <v>517</v>
      </c>
      <c r="M20" s="1146" t="str">
        <f>IF(C20="","",F20+ROUNDDOWN((H20+J20)/C20,1))</f>
        <v/>
      </c>
      <c r="N20" s="1147"/>
      <c r="O20" s="1148"/>
      <c r="P20" s="1146" t="str">
        <f>IF(C20="","",F21+ROUNDDOWN((H21+J21)/C20,1))</f>
        <v/>
      </c>
      <c r="Q20" s="1147"/>
      <c r="R20" s="1148"/>
      <c r="V20" s="1153"/>
      <c r="W20" s="379" t="s">
        <v>526</v>
      </c>
      <c r="X20" s="379" t="s">
        <v>526</v>
      </c>
    </row>
    <row r="21" spans="2:24" ht="26.1" customHeight="1">
      <c r="B21" s="380" t="s">
        <v>315</v>
      </c>
      <c r="C21" s="1143"/>
      <c r="D21" s="1145"/>
      <c r="E21" s="381" t="str">
        <f>$F$9</f>
        <v>介護職員</v>
      </c>
      <c r="F21" s="382"/>
      <c r="G21" s="383" t="s">
        <v>323</v>
      </c>
      <c r="H21" s="382"/>
      <c r="I21" s="383" t="s">
        <v>517</v>
      </c>
      <c r="J21" s="382"/>
      <c r="K21" s="383" t="s">
        <v>517</v>
      </c>
      <c r="M21" s="1149"/>
      <c r="N21" s="1150"/>
      <c r="O21" s="1151"/>
      <c r="P21" s="1149"/>
      <c r="Q21" s="1150"/>
      <c r="R21" s="1151"/>
      <c r="V21" s="1153"/>
      <c r="W21" s="379" t="s">
        <v>526</v>
      </c>
      <c r="X21" s="379" t="s">
        <v>526</v>
      </c>
    </row>
    <row r="22" spans="2:24" ht="26.1" customHeight="1">
      <c r="B22" s="384"/>
      <c r="C22" s="1143"/>
      <c r="D22" s="1144" t="s">
        <v>517</v>
      </c>
      <c r="E22" s="385" t="str">
        <f>$F$8</f>
        <v>介護福祉士</v>
      </c>
      <c r="F22" s="386"/>
      <c r="G22" s="387" t="s">
        <v>323</v>
      </c>
      <c r="H22" s="377"/>
      <c r="I22" s="387" t="s">
        <v>517</v>
      </c>
      <c r="J22" s="377"/>
      <c r="K22" s="387" t="s">
        <v>517</v>
      </c>
      <c r="M22" s="1146" t="str">
        <f>IF(C22="","",F22+ROUNDDOWN((H22+J22)/C22,1))</f>
        <v/>
      </c>
      <c r="N22" s="1147"/>
      <c r="O22" s="1148"/>
      <c r="P22" s="1146" t="str">
        <f>IF(C22="","",F23+ROUNDDOWN((H23+J23)/C22,1))</f>
        <v/>
      </c>
      <c r="Q22" s="1147"/>
      <c r="R22" s="1148"/>
      <c r="V22" s="1154"/>
      <c r="W22" s="379" t="s">
        <v>526</v>
      </c>
      <c r="X22" s="379" t="s">
        <v>526</v>
      </c>
    </row>
    <row r="23" spans="2:24" ht="26.1" customHeight="1">
      <c r="B23" s="380" t="s">
        <v>316</v>
      </c>
      <c r="C23" s="1143"/>
      <c r="D23" s="1145"/>
      <c r="E23" s="381" t="str">
        <f>$F$9</f>
        <v>介護職員</v>
      </c>
      <c r="F23" s="382"/>
      <c r="G23" s="383" t="s">
        <v>323</v>
      </c>
      <c r="H23" s="382"/>
      <c r="I23" s="383" t="s">
        <v>517</v>
      </c>
      <c r="J23" s="382"/>
      <c r="K23" s="383" t="s">
        <v>517</v>
      </c>
      <c r="M23" s="1149"/>
      <c r="N23" s="1150"/>
      <c r="O23" s="1151"/>
      <c r="P23" s="1149"/>
      <c r="Q23" s="1150"/>
      <c r="R23" s="1151"/>
    </row>
    <row r="24" spans="2:24" ht="26.1" customHeight="1">
      <c r="B24" s="384"/>
      <c r="C24" s="1143"/>
      <c r="D24" s="1144" t="s">
        <v>517</v>
      </c>
      <c r="E24" s="385" t="str">
        <f>$F$8</f>
        <v>介護福祉士</v>
      </c>
      <c r="F24" s="386"/>
      <c r="G24" s="387" t="s">
        <v>323</v>
      </c>
      <c r="H24" s="377"/>
      <c r="I24" s="387" t="s">
        <v>517</v>
      </c>
      <c r="J24" s="377"/>
      <c r="K24" s="387" t="s">
        <v>517</v>
      </c>
      <c r="M24" s="1146" t="str">
        <f>IF(C24="","",F24+ROUNDDOWN((H24+J24)/C24,1))</f>
        <v/>
      </c>
      <c r="N24" s="1147"/>
      <c r="O24" s="1148"/>
      <c r="P24" s="1146" t="str">
        <f>IF(C24="","",F25+ROUNDDOWN((H25+J25)/C24,1))</f>
        <v/>
      </c>
      <c r="Q24" s="1147"/>
      <c r="R24" s="1148"/>
    </row>
    <row r="25" spans="2:24" ht="26.1" customHeight="1">
      <c r="B25" s="380" t="s">
        <v>317</v>
      </c>
      <c r="C25" s="1143"/>
      <c r="D25" s="1145"/>
      <c r="E25" s="381" t="str">
        <f>$F$9</f>
        <v>介護職員</v>
      </c>
      <c r="F25" s="382"/>
      <c r="G25" s="383" t="s">
        <v>323</v>
      </c>
      <c r="H25" s="382"/>
      <c r="I25" s="383" t="s">
        <v>517</v>
      </c>
      <c r="J25" s="382"/>
      <c r="K25" s="383" t="s">
        <v>517</v>
      </c>
      <c r="M25" s="1149"/>
      <c r="N25" s="1150"/>
      <c r="O25" s="1151"/>
      <c r="P25" s="1149"/>
      <c r="Q25" s="1150"/>
      <c r="R25" s="1151"/>
    </row>
    <row r="26" spans="2:24" ht="26.1" customHeight="1">
      <c r="B26" s="384"/>
      <c r="C26" s="1143"/>
      <c r="D26" s="1144" t="s">
        <v>517</v>
      </c>
      <c r="E26" s="385" t="str">
        <f>$F$8</f>
        <v>介護福祉士</v>
      </c>
      <c r="F26" s="386"/>
      <c r="G26" s="387" t="s">
        <v>323</v>
      </c>
      <c r="H26" s="377"/>
      <c r="I26" s="387" t="s">
        <v>517</v>
      </c>
      <c r="J26" s="377"/>
      <c r="K26" s="387" t="s">
        <v>517</v>
      </c>
      <c r="M26" s="1146" t="str">
        <f>IF(C26="","",F26+ROUNDDOWN((H26+J26)/C26,1))</f>
        <v/>
      </c>
      <c r="N26" s="1147"/>
      <c r="O26" s="1148"/>
      <c r="P26" s="1146" t="str">
        <f>IF(C26="","",F27+ROUNDDOWN((H27+J27)/C26,1))</f>
        <v/>
      </c>
      <c r="Q26" s="1147"/>
      <c r="R26" s="1148"/>
    </row>
    <row r="27" spans="2:24" ht="26.1" customHeight="1">
      <c r="B27" s="380" t="s">
        <v>318</v>
      </c>
      <c r="C27" s="1143"/>
      <c r="D27" s="1145"/>
      <c r="E27" s="381" t="str">
        <f>$F$9</f>
        <v>介護職員</v>
      </c>
      <c r="F27" s="382"/>
      <c r="G27" s="383" t="s">
        <v>323</v>
      </c>
      <c r="H27" s="382"/>
      <c r="I27" s="383" t="s">
        <v>517</v>
      </c>
      <c r="J27" s="382"/>
      <c r="K27" s="383" t="s">
        <v>517</v>
      </c>
      <c r="M27" s="1149"/>
      <c r="N27" s="1150"/>
      <c r="O27" s="1151"/>
      <c r="P27" s="1149"/>
      <c r="Q27" s="1150"/>
      <c r="R27" s="1151"/>
    </row>
    <row r="28" spans="2:24" ht="26.1" customHeight="1">
      <c r="B28" s="384"/>
      <c r="C28" s="1143"/>
      <c r="D28" s="1144" t="s">
        <v>517</v>
      </c>
      <c r="E28" s="385" t="str">
        <f>$F$8</f>
        <v>介護福祉士</v>
      </c>
      <c r="F28" s="386"/>
      <c r="G28" s="387" t="s">
        <v>323</v>
      </c>
      <c r="H28" s="377"/>
      <c r="I28" s="387" t="s">
        <v>517</v>
      </c>
      <c r="J28" s="377"/>
      <c r="K28" s="387" t="s">
        <v>517</v>
      </c>
      <c r="M28" s="1146" t="str">
        <f>IF(C28="","",F28+ROUNDDOWN((H28+J28)/C28,1))</f>
        <v/>
      </c>
      <c r="N28" s="1147"/>
      <c r="O28" s="1148"/>
      <c r="P28" s="1146" t="str">
        <f>IF(C28="","",F29+ROUNDDOWN((H29+J29)/C28,1))</f>
        <v/>
      </c>
      <c r="Q28" s="1147"/>
      <c r="R28" s="1148"/>
    </row>
    <row r="29" spans="2:24" ht="26.1" customHeight="1">
      <c r="B29" s="380" t="s">
        <v>319</v>
      </c>
      <c r="C29" s="1143"/>
      <c r="D29" s="1145"/>
      <c r="E29" s="381" t="str">
        <f>$F$9</f>
        <v>介護職員</v>
      </c>
      <c r="F29" s="382"/>
      <c r="G29" s="383" t="s">
        <v>323</v>
      </c>
      <c r="H29" s="382"/>
      <c r="I29" s="383" t="s">
        <v>517</v>
      </c>
      <c r="J29" s="382"/>
      <c r="K29" s="383" t="s">
        <v>517</v>
      </c>
      <c r="M29" s="1149"/>
      <c r="N29" s="1150"/>
      <c r="O29" s="1151"/>
      <c r="P29" s="1149"/>
      <c r="Q29" s="1150"/>
      <c r="R29" s="1151"/>
    </row>
    <row r="30" spans="2:24" ht="26.1" customHeight="1">
      <c r="B30" s="384"/>
      <c r="C30" s="1143"/>
      <c r="D30" s="1144" t="s">
        <v>517</v>
      </c>
      <c r="E30" s="385" t="str">
        <f>$F$8</f>
        <v>介護福祉士</v>
      </c>
      <c r="F30" s="386"/>
      <c r="G30" s="387" t="s">
        <v>323</v>
      </c>
      <c r="H30" s="377"/>
      <c r="I30" s="387" t="s">
        <v>517</v>
      </c>
      <c r="J30" s="377"/>
      <c r="K30" s="387" t="s">
        <v>517</v>
      </c>
      <c r="M30" s="1146" t="str">
        <f>IF(C30="","",F30+ROUNDDOWN((H30+J30)/C30,1))</f>
        <v/>
      </c>
      <c r="N30" s="1147"/>
      <c r="O30" s="1148"/>
      <c r="P30" s="1146" t="str">
        <f>IF(C30="","",F31+ROUNDDOWN((H31+J31)/C30,1))</f>
        <v/>
      </c>
      <c r="Q30" s="1147"/>
      <c r="R30" s="1148"/>
    </row>
    <row r="31" spans="2:24" ht="26.1" customHeight="1">
      <c r="B31" s="380" t="s">
        <v>309</v>
      </c>
      <c r="C31" s="1143"/>
      <c r="D31" s="1145"/>
      <c r="E31" s="381" t="str">
        <f>$F$9</f>
        <v>介護職員</v>
      </c>
      <c r="F31" s="382"/>
      <c r="G31" s="383" t="s">
        <v>323</v>
      </c>
      <c r="H31" s="382"/>
      <c r="I31" s="383" t="s">
        <v>517</v>
      </c>
      <c r="J31" s="382"/>
      <c r="K31" s="383" t="s">
        <v>517</v>
      </c>
      <c r="M31" s="1149"/>
      <c r="N31" s="1150"/>
      <c r="O31" s="1151"/>
      <c r="P31" s="1149"/>
      <c r="Q31" s="1150"/>
      <c r="R31" s="1151"/>
    </row>
    <row r="32" spans="2:24" ht="26.1" customHeight="1">
      <c r="B32" s="384"/>
      <c r="C32" s="1143"/>
      <c r="D32" s="1144" t="s">
        <v>517</v>
      </c>
      <c r="E32" s="385" t="str">
        <f>$F$8</f>
        <v>介護福祉士</v>
      </c>
      <c r="F32" s="386"/>
      <c r="G32" s="387" t="s">
        <v>323</v>
      </c>
      <c r="H32" s="377"/>
      <c r="I32" s="387" t="s">
        <v>517</v>
      </c>
      <c r="J32" s="377"/>
      <c r="K32" s="387" t="s">
        <v>517</v>
      </c>
      <c r="M32" s="1146" t="str">
        <f>IF(C32="","",F32+ROUNDDOWN((H32+J32)/C32,1))</f>
        <v/>
      </c>
      <c r="N32" s="1147"/>
      <c r="O32" s="1148"/>
      <c r="P32" s="1146" t="str">
        <f>IF(C32="","",F33+ROUNDDOWN((H33+J33)/C32,1))</f>
        <v/>
      </c>
      <c r="Q32" s="1147"/>
      <c r="R32" s="1148"/>
    </row>
    <row r="33" spans="2:19" ht="26.1" customHeight="1">
      <c r="B33" s="380" t="s">
        <v>310</v>
      </c>
      <c r="C33" s="1143"/>
      <c r="D33" s="1145"/>
      <c r="E33" s="381" t="str">
        <f>$F$9</f>
        <v>介護職員</v>
      </c>
      <c r="F33" s="382"/>
      <c r="G33" s="383" t="s">
        <v>323</v>
      </c>
      <c r="H33" s="382"/>
      <c r="I33" s="383" t="s">
        <v>517</v>
      </c>
      <c r="J33" s="382"/>
      <c r="K33" s="383" t="s">
        <v>517</v>
      </c>
      <c r="M33" s="1149"/>
      <c r="N33" s="1150"/>
      <c r="O33" s="1151"/>
      <c r="P33" s="1149"/>
      <c r="Q33" s="1150"/>
      <c r="R33" s="1151"/>
    </row>
    <row r="34" spans="2:19" ht="26.1" customHeight="1">
      <c r="B34" s="375" t="s">
        <v>516</v>
      </c>
      <c r="C34" s="1143"/>
      <c r="D34" s="1144" t="s">
        <v>517</v>
      </c>
      <c r="E34" s="385" t="str">
        <f>$F$8</f>
        <v>介護福祉士</v>
      </c>
      <c r="F34" s="386"/>
      <c r="G34" s="387" t="s">
        <v>323</v>
      </c>
      <c r="H34" s="377"/>
      <c r="I34" s="387" t="s">
        <v>517</v>
      </c>
      <c r="J34" s="377"/>
      <c r="K34" s="387" t="s">
        <v>517</v>
      </c>
      <c r="M34" s="1146" t="str">
        <f>IF(C34="","",F34+ROUNDDOWN((H34+J34)/C34,1))</f>
        <v/>
      </c>
      <c r="N34" s="1147"/>
      <c r="O34" s="1148"/>
      <c r="P34" s="1146" t="str">
        <f>IF(C34="","",F35+ROUNDDOWN((H35+J35)/C34,1))</f>
        <v/>
      </c>
      <c r="Q34" s="1147"/>
      <c r="R34" s="1148"/>
    </row>
    <row r="35" spans="2:19" ht="26.1" customHeight="1">
      <c r="B35" s="380" t="s">
        <v>320</v>
      </c>
      <c r="C35" s="1143"/>
      <c r="D35" s="1145"/>
      <c r="E35" s="381" t="str">
        <f>$F$9</f>
        <v>介護職員</v>
      </c>
      <c r="F35" s="382"/>
      <c r="G35" s="383" t="s">
        <v>323</v>
      </c>
      <c r="H35" s="382"/>
      <c r="I35" s="383" t="s">
        <v>517</v>
      </c>
      <c r="J35" s="382"/>
      <c r="K35" s="383" t="s">
        <v>517</v>
      </c>
      <c r="M35" s="1149"/>
      <c r="N35" s="1150"/>
      <c r="O35" s="1151"/>
      <c r="P35" s="1149"/>
      <c r="Q35" s="1150"/>
      <c r="R35" s="1151"/>
    </row>
    <row r="36" spans="2:19" ht="26.1" customHeight="1">
      <c r="B36" s="384"/>
      <c r="C36" s="1143"/>
      <c r="D36" s="1144" t="s">
        <v>517</v>
      </c>
      <c r="E36" s="385" t="str">
        <f>$F$8</f>
        <v>介護福祉士</v>
      </c>
      <c r="F36" s="386"/>
      <c r="G36" s="387" t="s">
        <v>323</v>
      </c>
      <c r="H36" s="377"/>
      <c r="I36" s="387" t="s">
        <v>517</v>
      </c>
      <c r="J36" s="377"/>
      <c r="K36" s="387" t="s">
        <v>517</v>
      </c>
      <c r="M36" s="1146" t="str">
        <f>IF(C36="","",F36+ROUNDDOWN((H36+J36)/C36,1))</f>
        <v/>
      </c>
      <c r="N36" s="1147"/>
      <c r="O36" s="1148"/>
      <c r="P36" s="1146" t="str">
        <f>IF(C36="","",F37+ROUNDDOWN((H37+J37)/C36,1))</f>
        <v/>
      </c>
      <c r="Q36" s="1147"/>
      <c r="R36" s="1148"/>
    </row>
    <row r="37" spans="2:19" ht="26.1" customHeight="1">
      <c r="B37" s="380" t="s">
        <v>321</v>
      </c>
      <c r="C37" s="1143"/>
      <c r="D37" s="1145"/>
      <c r="E37" s="381" t="str">
        <f>$F$9</f>
        <v>介護職員</v>
      </c>
      <c r="F37" s="382"/>
      <c r="G37" s="383" t="s">
        <v>323</v>
      </c>
      <c r="H37" s="382"/>
      <c r="I37" s="383" t="s">
        <v>517</v>
      </c>
      <c r="J37" s="382"/>
      <c r="K37" s="383" t="s">
        <v>517</v>
      </c>
      <c r="M37" s="1149"/>
      <c r="N37" s="1150"/>
      <c r="O37" s="1151"/>
      <c r="P37" s="1149"/>
      <c r="Q37" s="1150"/>
      <c r="R37" s="1151"/>
    </row>
    <row r="38" spans="2:19" ht="6.75" customHeight="1">
      <c r="B38" s="388"/>
      <c r="C38" s="389"/>
      <c r="D38" s="388"/>
      <c r="E38" s="390"/>
      <c r="F38" s="391"/>
      <c r="G38" s="392"/>
      <c r="H38" s="391"/>
      <c r="I38" s="392"/>
      <c r="J38" s="393"/>
      <c r="K38" s="394"/>
      <c r="L38" s="394"/>
      <c r="M38" s="395"/>
      <c r="N38" s="395"/>
      <c r="O38" s="395"/>
      <c r="P38" s="395"/>
      <c r="Q38" s="395"/>
      <c r="R38" s="395"/>
    </row>
    <row r="39" spans="2:19" ht="20.100000000000001" customHeight="1">
      <c r="H39" s="369"/>
      <c r="J39" s="1145" t="s">
        <v>447</v>
      </c>
      <c r="K39" s="1145"/>
      <c r="L39" s="1145"/>
      <c r="M39" s="1149" t="str">
        <f>IF(SUM(M16:O37)=0,"",SUM(M16:O37))</f>
        <v/>
      </c>
      <c r="N39" s="1150"/>
      <c r="O39" s="1151"/>
      <c r="P39" s="1149" t="str">
        <f>IF(SUM(P16:R37)=0,"",SUM(P16:R37))</f>
        <v/>
      </c>
      <c r="Q39" s="1150"/>
      <c r="R39" s="1150"/>
      <c r="S39" s="396"/>
    </row>
    <row r="40" spans="2:19" ht="20.100000000000001" customHeight="1">
      <c r="H40" s="369"/>
      <c r="J40" s="1137" t="s">
        <v>527</v>
      </c>
      <c r="K40" s="1137"/>
      <c r="L40" s="1137"/>
      <c r="M40" s="1155" t="str">
        <f>IF(M39="","",ROUNDDOWN(M39/$K$11,1))</f>
        <v/>
      </c>
      <c r="N40" s="1156"/>
      <c r="O40" s="1157"/>
      <c r="P40" s="1155" t="str">
        <f>IF(P39="","",ROUNDDOWN(P39/$K$11,1))</f>
        <v/>
      </c>
      <c r="Q40" s="1156"/>
      <c r="R40" s="1157"/>
    </row>
    <row r="41" spans="2:19" ht="18.75" customHeight="1">
      <c r="J41" s="1158" t="str">
        <f>$M$15</f>
        <v>介護福祉士</v>
      </c>
      <c r="K41" s="1159"/>
      <c r="L41" s="1159"/>
      <c r="M41" s="1159"/>
      <c r="N41" s="1159"/>
      <c r="O41" s="1160"/>
      <c r="P41" s="1161" t="str">
        <f>IF(M40="","",M40/P40)</f>
        <v/>
      </c>
      <c r="Q41" s="1162"/>
      <c r="R41" s="1163"/>
    </row>
    <row r="42" spans="2:19" ht="18.75" customHeight="1">
      <c r="J42" s="1167" t="s">
        <v>528</v>
      </c>
      <c r="K42" s="1168"/>
      <c r="L42" s="1168"/>
      <c r="M42" s="1168"/>
      <c r="N42" s="1168"/>
      <c r="O42" s="1169"/>
      <c r="P42" s="1164"/>
      <c r="Q42" s="1165"/>
      <c r="R42" s="1166"/>
    </row>
    <row r="43" spans="2:19" ht="18.75" customHeight="1">
      <c r="J43" s="369"/>
      <c r="K43" s="369"/>
      <c r="L43" s="369"/>
      <c r="M43" s="369"/>
      <c r="N43" s="369"/>
      <c r="O43" s="369"/>
      <c r="P43" s="369"/>
      <c r="Q43" s="369"/>
      <c r="R43" s="397"/>
    </row>
    <row r="44" spans="2:19" ht="18.75" customHeight="1">
      <c r="B44" s="323" t="s">
        <v>419</v>
      </c>
      <c r="C44" s="1139" t="s">
        <v>529</v>
      </c>
      <c r="D44" s="1139"/>
      <c r="E44" s="1139"/>
      <c r="F44" s="1139"/>
      <c r="G44" s="1139"/>
      <c r="H44" s="1139"/>
      <c r="I44" s="1139"/>
      <c r="J44" s="1139"/>
      <c r="K44" s="1139"/>
      <c r="M44" s="1140" t="s">
        <v>511</v>
      </c>
      <c r="N44" s="1141"/>
      <c r="O44" s="1141"/>
      <c r="P44" s="1141"/>
      <c r="Q44" s="1141"/>
      <c r="R44" s="1142"/>
    </row>
    <row r="45" spans="2:19" ht="79.5" customHeight="1">
      <c r="B45" s="374"/>
      <c r="C45" s="1129" t="s">
        <v>512</v>
      </c>
      <c r="D45" s="1129"/>
      <c r="E45" s="374"/>
      <c r="F45" s="1130" t="s">
        <v>513</v>
      </c>
      <c r="G45" s="1130"/>
      <c r="H45" s="1131" t="s">
        <v>514</v>
      </c>
      <c r="I45" s="1131"/>
      <c r="J45" s="1129" t="s">
        <v>515</v>
      </c>
      <c r="K45" s="1129"/>
      <c r="M45" s="1132" t="str">
        <f>F8</f>
        <v>介護福祉士</v>
      </c>
      <c r="N45" s="1133"/>
      <c r="O45" s="1134"/>
      <c r="P45" s="1132" t="str">
        <f>F9</f>
        <v>介護職員</v>
      </c>
      <c r="Q45" s="1133"/>
      <c r="R45" s="1134"/>
    </row>
    <row r="46" spans="2:19" ht="25.5" customHeight="1">
      <c r="B46" s="375" t="s">
        <v>516</v>
      </c>
      <c r="C46" s="1143"/>
      <c r="D46" s="1144" t="s">
        <v>517</v>
      </c>
      <c r="E46" s="398" t="str">
        <f>$F$8</f>
        <v>介護福祉士</v>
      </c>
      <c r="F46" s="377"/>
      <c r="G46" s="378" t="s">
        <v>323</v>
      </c>
      <c r="H46" s="377"/>
      <c r="I46" s="378" t="s">
        <v>517</v>
      </c>
      <c r="J46" s="377"/>
      <c r="K46" s="378" t="s">
        <v>517</v>
      </c>
      <c r="M46" s="1146" t="str">
        <f>IF(C46="","",F46+ROUNDDOWN((H46+J46)/C46,1))</f>
        <v/>
      </c>
      <c r="N46" s="1147"/>
      <c r="O46" s="1148"/>
      <c r="P46" s="1146" t="str">
        <f>IF(C46="","",F47+ROUNDDOWN((H47+J47)/C46,1))</f>
        <v/>
      </c>
      <c r="Q46" s="1147"/>
      <c r="R46" s="1148"/>
    </row>
    <row r="47" spans="2:19" ht="25.5" customHeight="1">
      <c r="B47" s="399" t="s">
        <v>313</v>
      </c>
      <c r="C47" s="1143"/>
      <c r="D47" s="1145"/>
      <c r="E47" s="400" t="str">
        <f>$F$9</f>
        <v>介護職員</v>
      </c>
      <c r="F47" s="382"/>
      <c r="G47" s="383" t="s">
        <v>323</v>
      </c>
      <c r="H47" s="382"/>
      <c r="I47" s="383" t="s">
        <v>517</v>
      </c>
      <c r="J47" s="382"/>
      <c r="K47" s="383" t="s">
        <v>517</v>
      </c>
      <c r="M47" s="1149"/>
      <c r="N47" s="1150"/>
      <c r="O47" s="1151"/>
      <c r="P47" s="1149"/>
      <c r="Q47" s="1150"/>
      <c r="R47" s="1151"/>
    </row>
    <row r="48" spans="2:19" ht="25.5" customHeight="1">
      <c r="B48" s="401"/>
      <c r="C48" s="1143"/>
      <c r="D48" s="1144" t="s">
        <v>517</v>
      </c>
      <c r="E48" s="402" t="str">
        <f>$F$8</f>
        <v>介護福祉士</v>
      </c>
      <c r="F48" s="386"/>
      <c r="G48" s="387" t="s">
        <v>323</v>
      </c>
      <c r="H48" s="377"/>
      <c r="I48" s="387" t="s">
        <v>517</v>
      </c>
      <c r="J48" s="377"/>
      <c r="K48" s="387" t="s">
        <v>517</v>
      </c>
      <c r="M48" s="1146" t="str">
        <f>IF(C48="","",F48+ROUNDDOWN((H48+J48)/C48,1))</f>
        <v/>
      </c>
      <c r="N48" s="1147"/>
      <c r="O48" s="1148"/>
      <c r="P48" s="1146" t="str">
        <f>IF(C48="","",F49+ROUNDDOWN((H49+J49)/C48,1))</f>
        <v/>
      </c>
      <c r="Q48" s="1147"/>
      <c r="R48" s="1148"/>
    </row>
    <row r="49" spans="2:18" ht="25.5" customHeight="1">
      <c r="B49" s="399" t="s">
        <v>524</v>
      </c>
      <c r="C49" s="1143"/>
      <c r="D49" s="1145"/>
      <c r="E49" s="400" t="str">
        <f>$F$9</f>
        <v>介護職員</v>
      </c>
      <c r="F49" s="382"/>
      <c r="G49" s="383" t="s">
        <v>323</v>
      </c>
      <c r="H49" s="382"/>
      <c r="I49" s="383" t="s">
        <v>517</v>
      </c>
      <c r="J49" s="382"/>
      <c r="K49" s="383" t="s">
        <v>517</v>
      </c>
      <c r="M49" s="1149"/>
      <c r="N49" s="1150"/>
      <c r="O49" s="1151"/>
      <c r="P49" s="1149"/>
      <c r="Q49" s="1150"/>
      <c r="R49" s="1151"/>
    </row>
    <row r="50" spans="2:18" ht="25.5" customHeight="1">
      <c r="B50" s="401"/>
      <c r="C50" s="1143"/>
      <c r="D50" s="1144" t="s">
        <v>517</v>
      </c>
      <c r="E50" s="402" t="str">
        <f>$F$8</f>
        <v>介護福祉士</v>
      </c>
      <c r="F50" s="386"/>
      <c r="G50" s="387" t="s">
        <v>323</v>
      </c>
      <c r="H50" s="377"/>
      <c r="I50" s="387" t="s">
        <v>517</v>
      </c>
      <c r="J50" s="377"/>
      <c r="K50" s="387" t="s">
        <v>517</v>
      </c>
      <c r="M50" s="1146" t="str">
        <f>IF(C50="","",F50+ROUNDDOWN((H50+J50)/C50,1))</f>
        <v/>
      </c>
      <c r="N50" s="1147"/>
      <c r="O50" s="1148"/>
      <c r="P50" s="1146" t="str">
        <f>IF(C50="","",F51+ROUNDDOWN((H51+J51)/C50,1))</f>
        <v/>
      </c>
      <c r="Q50" s="1147"/>
      <c r="R50" s="1148"/>
    </row>
    <row r="51" spans="2:18" ht="25.5" customHeight="1">
      <c r="B51" s="399" t="s">
        <v>315</v>
      </c>
      <c r="C51" s="1143"/>
      <c r="D51" s="1145"/>
      <c r="E51" s="400" t="str">
        <f>$F$9</f>
        <v>介護職員</v>
      </c>
      <c r="F51" s="382"/>
      <c r="G51" s="383" t="s">
        <v>323</v>
      </c>
      <c r="H51" s="382"/>
      <c r="I51" s="383" t="s">
        <v>517</v>
      </c>
      <c r="J51" s="382"/>
      <c r="K51" s="383" t="s">
        <v>517</v>
      </c>
      <c r="M51" s="1149"/>
      <c r="N51" s="1150"/>
      <c r="O51" s="1151"/>
      <c r="P51" s="1149"/>
      <c r="Q51" s="1150"/>
      <c r="R51" s="1151"/>
    </row>
    <row r="52" spans="2:18" ht="6.75" customHeight="1">
      <c r="J52" s="369"/>
      <c r="K52" s="369"/>
      <c r="L52" s="369"/>
      <c r="M52" s="369"/>
      <c r="N52" s="369"/>
      <c r="O52" s="369"/>
      <c r="P52" s="369"/>
      <c r="Q52" s="369"/>
      <c r="R52" s="397"/>
    </row>
    <row r="53" spans="2:18" ht="20.100000000000001" customHeight="1">
      <c r="J53" s="1137" t="s">
        <v>447</v>
      </c>
      <c r="K53" s="1137"/>
      <c r="L53" s="1137"/>
      <c r="M53" s="1155" t="str">
        <f>IF(SUM(M46:O51)=0,"",SUM(M46:O51))</f>
        <v/>
      </c>
      <c r="N53" s="1156"/>
      <c r="O53" s="1157"/>
      <c r="P53" s="1155" t="str">
        <f>IF(SUM(P46:R51)=0,"",SUM(P46:R51))</f>
        <v/>
      </c>
      <c r="Q53" s="1156"/>
      <c r="R53" s="1157"/>
    </row>
    <row r="54" spans="2:18" ht="20.100000000000001" customHeight="1">
      <c r="J54" s="1137" t="s">
        <v>527</v>
      </c>
      <c r="K54" s="1137"/>
      <c r="L54" s="1137"/>
      <c r="M54" s="1155" t="str">
        <f>IF(M53="","",ROUNDDOWN(M53/3,1))</f>
        <v/>
      </c>
      <c r="N54" s="1156"/>
      <c r="O54" s="1157"/>
      <c r="P54" s="1155" t="str">
        <f>IF(P53="","",ROUNDDOWN(P53/3,1))</f>
        <v/>
      </c>
      <c r="Q54" s="1156"/>
      <c r="R54" s="1157"/>
    </row>
    <row r="55" spans="2:18" ht="18.75" customHeight="1">
      <c r="J55" s="1158" t="str">
        <f>$M$15</f>
        <v>介護福祉士</v>
      </c>
      <c r="K55" s="1159"/>
      <c r="L55" s="1159"/>
      <c r="M55" s="1159"/>
      <c r="N55" s="1159"/>
      <c r="O55" s="1160"/>
      <c r="P55" s="1161" t="str">
        <f>IF(M54="","",M54/P54)</f>
        <v/>
      </c>
      <c r="Q55" s="1162"/>
      <c r="R55" s="1163"/>
    </row>
    <row r="56" spans="2:18" ht="18.75" customHeight="1">
      <c r="J56" s="1167" t="s">
        <v>528</v>
      </c>
      <c r="K56" s="1168"/>
      <c r="L56" s="1168"/>
      <c r="M56" s="1168"/>
      <c r="N56" s="1168"/>
      <c r="O56" s="1169"/>
      <c r="P56" s="1164"/>
      <c r="Q56" s="1165"/>
      <c r="R56" s="1166"/>
    </row>
    <row r="57" spans="2:18" ht="18.75" customHeight="1">
      <c r="J57" s="369"/>
      <c r="K57" s="369"/>
      <c r="L57" s="369"/>
      <c r="M57" s="369"/>
      <c r="N57" s="369"/>
      <c r="O57" s="369"/>
      <c r="P57" s="369"/>
      <c r="Q57" s="369"/>
      <c r="R57" s="397"/>
    </row>
    <row r="59" spans="2:18">
      <c r="B59" s="367" t="s">
        <v>347</v>
      </c>
    </row>
    <row r="60" spans="2:18">
      <c r="B60" s="1170" t="s">
        <v>530</v>
      </c>
      <c r="C60" s="1170"/>
      <c r="D60" s="1170"/>
      <c r="E60" s="1170"/>
      <c r="F60" s="1170"/>
      <c r="G60" s="1170"/>
      <c r="H60" s="1170"/>
      <c r="I60" s="1170"/>
      <c r="J60" s="1170"/>
      <c r="K60" s="1170"/>
      <c r="L60" s="1170"/>
      <c r="M60" s="1170"/>
      <c r="N60" s="1170"/>
      <c r="O60" s="1170"/>
      <c r="P60" s="1170"/>
      <c r="Q60" s="1170"/>
      <c r="R60" s="1170"/>
    </row>
    <row r="61" spans="2:18">
      <c r="B61" s="1170" t="s">
        <v>531</v>
      </c>
      <c r="C61" s="1170"/>
      <c r="D61" s="1170"/>
      <c r="E61" s="1170"/>
      <c r="F61" s="1170"/>
      <c r="G61" s="1170"/>
      <c r="H61" s="1170"/>
      <c r="I61" s="1170"/>
      <c r="J61" s="1170"/>
      <c r="K61" s="1170"/>
      <c r="L61" s="1170"/>
      <c r="M61" s="1170"/>
      <c r="N61" s="1170"/>
      <c r="O61" s="1170"/>
      <c r="P61" s="1170"/>
      <c r="Q61" s="1170"/>
      <c r="R61" s="1170"/>
    </row>
    <row r="62" spans="2:18">
      <c r="B62" s="1170" t="s">
        <v>532</v>
      </c>
      <c r="C62" s="1170"/>
      <c r="D62" s="1170"/>
      <c r="E62" s="1170"/>
      <c r="F62" s="1170"/>
      <c r="G62" s="1170"/>
      <c r="H62" s="1170"/>
      <c r="I62" s="1170"/>
      <c r="J62" s="1170"/>
      <c r="K62" s="1170"/>
      <c r="L62" s="1170"/>
      <c r="M62" s="1170"/>
      <c r="N62" s="1170"/>
      <c r="O62" s="1170"/>
      <c r="P62" s="1170"/>
      <c r="Q62" s="1170"/>
      <c r="R62" s="1170"/>
    </row>
    <row r="63" spans="2:18">
      <c r="B63" s="403" t="s">
        <v>533</v>
      </c>
      <c r="C63" s="403"/>
      <c r="D63" s="403"/>
      <c r="E63" s="403"/>
      <c r="F63" s="403"/>
      <c r="G63" s="403"/>
      <c r="H63" s="403"/>
      <c r="I63" s="403"/>
      <c r="J63" s="403"/>
      <c r="K63" s="403"/>
      <c r="L63" s="403"/>
      <c r="M63" s="403"/>
      <c r="N63" s="403"/>
      <c r="O63" s="403"/>
      <c r="P63" s="403"/>
      <c r="Q63" s="403"/>
      <c r="R63" s="403"/>
    </row>
    <row r="64" spans="2:18">
      <c r="B64" s="1170" t="s">
        <v>534</v>
      </c>
      <c r="C64" s="1170"/>
      <c r="D64" s="1170"/>
      <c r="E64" s="1170"/>
      <c r="F64" s="1170"/>
      <c r="G64" s="1170"/>
      <c r="H64" s="1170"/>
      <c r="I64" s="1170"/>
      <c r="J64" s="1170"/>
      <c r="K64" s="1170"/>
      <c r="L64" s="1170"/>
      <c r="M64" s="1170"/>
      <c r="N64" s="1170"/>
      <c r="O64" s="1170"/>
      <c r="P64" s="1170"/>
      <c r="Q64" s="1170"/>
      <c r="R64" s="1170"/>
    </row>
    <row r="65" spans="2:18">
      <c r="B65" s="1170" t="s">
        <v>535</v>
      </c>
      <c r="C65" s="1170"/>
      <c r="D65" s="1170"/>
      <c r="E65" s="1170"/>
      <c r="F65" s="1170"/>
      <c r="G65" s="1170"/>
      <c r="H65" s="1170"/>
      <c r="I65" s="1170"/>
      <c r="J65" s="1170"/>
      <c r="K65" s="1170"/>
      <c r="L65" s="1170"/>
      <c r="M65" s="1170"/>
      <c r="N65" s="1170"/>
      <c r="O65" s="1170"/>
      <c r="P65" s="1170"/>
      <c r="Q65" s="1170"/>
      <c r="R65" s="1170"/>
    </row>
    <row r="66" spans="2:18">
      <c r="B66" s="1170" t="s">
        <v>536</v>
      </c>
      <c r="C66" s="1170"/>
      <c r="D66" s="1170"/>
      <c r="E66" s="1170"/>
      <c r="F66" s="1170"/>
      <c r="G66" s="1170"/>
      <c r="H66" s="1170"/>
      <c r="I66" s="1170"/>
      <c r="J66" s="1170"/>
      <c r="K66" s="1170"/>
      <c r="L66" s="1170"/>
      <c r="M66" s="1170"/>
      <c r="N66" s="1170"/>
      <c r="O66" s="1170"/>
      <c r="P66" s="1170"/>
      <c r="Q66" s="1170"/>
      <c r="R66" s="1170"/>
    </row>
    <row r="67" spans="2:18">
      <c r="B67" s="1170" t="s">
        <v>537</v>
      </c>
      <c r="C67" s="1170"/>
      <c r="D67" s="1170"/>
      <c r="E67" s="1170"/>
      <c r="F67" s="1170"/>
      <c r="G67" s="1170"/>
      <c r="H67" s="1170"/>
      <c r="I67" s="1170"/>
      <c r="J67" s="1170"/>
      <c r="K67" s="1170"/>
      <c r="L67" s="1170"/>
      <c r="M67" s="1170"/>
      <c r="N67" s="1170"/>
      <c r="O67" s="1170"/>
      <c r="P67" s="1170"/>
      <c r="Q67" s="1170"/>
      <c r="R67" s="1170"/>
    </row>
    <row r="68" spans="2:18">
      <c r="B68" s="1170" t="s">
        <v>538</v>
      </c>
      <c r="C68" s="1170"/>
      <c r="D68" s="1170"/>
      <c r="E68" s="1170"/>
      <c r="F68" s="1170"/>
      <c r="G68" s="1170"/>
      <c r="H68" s="1170"/>
      <c r="I68" s="1170"/>
      <c r="J68" s="1170"/>
      <c r="K68" s="1170"/>
      <c r="L68" s="1170"/>
      <c r="M68" s="1170"/>
      <c r="N68" s="1170"/>
      <c r="O68" s="1170"/>
      <c r="P68" s="1170"/>
      <c r="Q68" s="1170"/>
      <c r="R68" s="1170"/>
    </row>
    <row r="69" spans="2:18">
      <c r="B69" s="1170" t="s">
        <v>539</v>
      </c>
      <c r="C69" s="1170"/>
      <c r="D69" s="1170"/>
      <c r="E69" s="1170"/>
      <c r="F69" s="1170"/>
      <c r="G69" s="1170"/>
      <c r="H69" s="1170"/>
      <c r="I69" s="1170"/>
      <c r="J69" s="1170"/>
      <c r="K69" s="1170"/>
      <c r="L69" s="1170"/>
      <c r="M69" s="1170"/>
      <c r="N69" s="1170"/>
      <c r="O69" s="1170"/>
      <c r="P69" s="1170"/>
      <c r="Q69" s="1170"/>
      <c r="R69" s="1170"/>
    </row>
    <row r="70" spans="2:18">
      <c r="B70" s="1170" t="s">
        <v>540</v>
      </c>
      <c r="C70" s="1170"/>
      <c r="D70" s="1170"/>
      <c r="E70" s="1170"/>
      <c r="F70" s="1170"/>
      <c r="G70" s="1170"/>
      <c r="H70" s="1170"/>
      <c r="I70" s="1170"/>
      <c r="J70" s="1170"/>
      <c r="K70" s="1170"/>
      <c r="L70" s="1170"/>
      <c r="M70" s="1170"/>
      <c r="N70" s="1170"/>
      <c r="O70" s="1170"/>
      <c r="P70" s="1170"/>
      <c r="Q70" s="1170"/>
      <c r="R70" s="1170"/>
    </row>
    <row r="71" spans="2:18">
      <c r="B71" s="1170" t="s">
        <v>541</v>
      </c>
      <c r="C71" s="1170"/>
      <c r="D71" s="1170"/>
      <c r="E71" s="1170"/>
      <c r="F71" s="1170"/>
      <c r="G71" s="1170"/>
      <c r="H71" s="1170"/>
      <c r="I71" s="1170"/>
      <c r="J71" s="1170"/>
      <c r="K71" s="1170"/>
      <c r="L71" s="1170"/>
      <c r="M71" s="1170"/>
      <c r="N71" s="1170"/>
      <c r="O71" s="1170"/>
      <c r="P71" s="1170"/>
      <c r="Q71" s="1170"/>
      <c r="R71" s="1170"/>
    </row>
    <row r="72" spans="2:18">
      <c r="B72" s="1170" t="s">
        <v>542</v>
      </c>
      <c r="C72" s="1170"/>
      <c r="D72" s="1170"/>
      <c r="E72" s="1170"/>
      <c r="F72" s="1170"/>
      <c r="G72" s="1170"/>
      <c r="H72" s="1170"/>
      <c r="I72" s="1170"/>
      <c r="J72" s="1170"/>
      <c r="K72" s="1170"/>
      <c r="L72" s="1170"/>
      <c r="M72" s="1170"/>
      <c r="N72" s="1170"/>
      <c r="O72" s="1170"/>
      <c r="P72" s="1170"/>
      <c r="Q72" s="1170"/>
      <c r="R72" s="1170"/>
    </row>
    <row r="73" spans="2:18">
      <c r="B73" s="1170" t="s">
        <v>543</v>
      </c>
      <c r="C73" s="1170"/>
      <c r="D73" s="1170"/>
      <c r="E73" s="1170"/>
      <c r="F73" s="1170"/>
      <c r="G73" s="1170"/>
      <c r="H73" s="1170"/>
      <c r="I73" s="1170"/>
      <c r="J73" s="1170"/>
      <c r="K73" s="1170"/>
      <c r="L73" s="1170"/>
      <c r="M73" s="1170"/>
      <c r="N73" s="1170"/>
      <c r="O73" s="1170"/>
      <c r="P73" s="1170"/>
      <c r="Q73" s="1170"/>
      <c r="R73" s="1170"/>
    </row>
    <row r="74" spans="2:18">
      <c r="B74" s="1170" t="s">
        <v>544</v>
      </c>
      <c r="C74" s="1170"/>
      <c r="D74" s="1170"/>
      <c r="E74" s="1170"/>
      <c r="F74" s="1170"/>
      <c r="G74" s="1170"/>
      <c r="H74" s="1170"/>
      <c r="I74" s="1170"/>
      <c r="J74" s="1170"/>
      <c r="K74" s="1170"/>
      <c r="L74" s="1170"/>
      <c r="M74" s="1170"/>
      <c r="N74" s="1170"/>
      <c r="O74" s="1170"/>
      <c r="P74" s="1170"/>
      <c r="Q74" s="1170"/>
      <c r="R74" s="1170"/>
    </row>
    <row r="75" spans="2:18">
      <c r="B75" s="1170" t="s">
        <v>545</v>
      </c>
      <c r="C75" s="1170"/>
      <c r="D75" s="1170"/>
      <c r="E75" s="1170"/>
      <c r="F75" s="1170"/>
      <c r="G75" s="1170"/>
      <c r="H75" s="1170"/>
      <c r="I75" s="1170"/>
      <c r="J75" s="1170"/>
      <c r="K75" s="1170"/>
      <c r="L75" s="1170"/>
      <c r="M75" s="1170"/>
      <c r="N75" s="1170"/>
      <c r="O75" s="1170"/>
      <c r="P75" s="1170"/>
      <c r="Q75" s="1170"/>
      <c r="R75" s="1170"/>
    </row>
    <row r="76" spans="2:18">
      <c r="B76" s="1170" t="s">
        <v>546</v>
      </c>
      <c r="C76" s="1170"/>
      <c r="D76" s="1170"/>
      <c r="E76" s="1170"/>
      <c r="F76" s="1170"/>
      <c r="G76" s="1170"/>
      <c r="H76" s="1170"/>
      <c r="I76" s="1170"/>
      <c r="J76" s="1170"/>
      <c r="K76" s="1170"/>
      <c r="L76" s="1170"/>
      <c r="M76" s="1170"/>
      <c r="N76" s="1170"/>
      <c r="O76" s="1170"/>
      <c r="P76" s="1170"/>
      <c r="Q76" s="1170"/>
      <c r="R76" s="1170"/>
    </row>
    <row r="77" spans="2:18">
      <c r="B77" s="1170" t="s">
        <v>547</v>
      </c>
      <c r="C77" s="1170"/>
      <c r="D77" s="1170"/>
      <c r="E77" s="1170"/>
      <c r="F77" s="1170"/>
      <c r="G77" s="1170"/>
      <c r="H77" s="1170"/>
      <c r="I77" s="1170"/>
      <c r="J77" s="1170"/>
      <c r="K77" s="1170"/>
      <c r="L77" s="1170"/>
      <c r="M77" s="1170"/>
      <c r="N77" s="1170"/>
      <c r="O77" s="1170"/>
      <c r="P77" s="1170"/>
      <c r="Q77" s="1170"/>
      <c r="R77" s="1170"/>
    </row>
    <row r="78" spans="2:18">
      <c r="B78" s="1170" t="s">
        <v>548</v>
      </c>
      <c r="C78" s="1170"/>
      <c r="D78" s="1170"/>
      <c r="E78" s="1170"/>
      <c r="F78" s="1170"/>
      <c r="G78" s="1170"/>
      <c r="H78" s="1170"/>
      <c r="I78" s="1170"/>
      <c r="J78" s="1170"/>
      <c r="K78" s="1170"/>
      <c r="L78" s="1170"/>
      <c r="M78" s="1170"/>
      <c r="N78" s="1170"/>
      <c r="O78" s="1170"/>
      <c r="P78" s="1170"/>
      <c r="Q78" s="1170"/>
      <c r="R78" s="1170"/>
    </row>
    <row r="79" spans="2:18">
      <c r="B79" s="1170" t="s">
        <v>549</v>
      </c>
      <c r="C79" s="1170"/>
      <c r="D79" s="1170"/>
      <c r="E79" s="1170"/>
      <c r="F79" s="1170"/>
      <c r="G79" s="1170"/>
      <c r="H79" s="1170"/>
      <c r="I79" s="1170"/>
      <c r="J79" s="1170"/>
      <c r="K79" s="1170"/>
      <c r="L79" s="1170"/>
      <c r="M79" s="1170"/>
      <c r="N79" s="1170"/>
      <c r="O79" s="1170"/>
      <c r="P79" s="1170"/>
      <c r="Q79" s="1170"/>
      <c r="R79" s="1170"/>
    </row>
    <row r="80" spans="2:18">
      <c r="B80" s="1170" t="s">
        <v>550</v>
      </c>
      <c r="C80" s="1170"/>
      <c r="D80" s="1170"/>
      <c r="E80" s="1170"/>
      <c r="F80" s="1170"/>
      <c r="G80" s="1170"/>
      <c r="H80" s="1170"/>
      <c r="I80" s="1170"/>
      <c r="J80" s="1170"/>
      <c r="K80" s="1170"/>
      <c r="L80" s="1170"/>
      <c r="M80" s="1170"/>
      <c r="N80" s="1170"/>
      <c r="O80" s="1170"/>
      <c r="P80" s="1170"/>
      <c r="Q80" s="1170"/>
      <c r="R80" s="1170"/>
    </row>
    <row r="81" spans="2:18">
      <c r="B81" s="1170" t="s">
        <v>551</v>
      </c>
      <c r="C81" s="1170"/>
      <c r="D81" s="1170"/>
      <c r="E81" s="1170"/>
      <c r="F81" s="1170"/>
      <c r="G81" s="1170"/>
      <c r="H81" s="1170"/>
      <c r="I81" s="1170"/>
      <c r="J81" s="1170"/>
      <c r="K81" s="1170"/>
      <c r="L81" s="1170"/>
      <c r="M81" s="1170"/>
      <c r="N81" s="1170"/>
      <c r="O81" s="1170"/>
      <c r="P81" s="1170"/>
      <c r="Q81" s="1170"/>
      <c r="R81" s="1170"/>
    </row>
    <row r="82" spans="2:18">
      <c r="B82" s="1170" t="s">
        <v>552</v>
      </c>
      <c r="C82" s="1170"/>
      <c r="D82" s="1170"/>
      <c r="E82" s="1170"/>
      <c r="F82" s="1170"/>
      <c r="G82" s="1170"/>
      <c r="H82" s="1170"/>
      <c r="I82" s="1170"/>
      <c r="J82" s="1170"/>
      <c r="K82" s="1170"/>
      <c r="L82" s="1170"/>
      <c r="M82" s="1170"/>
      <c r="N82" s="1170"/>
      <c r="O82" s="1170"/>
      <c r="P82" s="1170"/>
      <c r="Q82" s="1170"/>
      <c r="R82" s="1170"/>
    </row>
    <row r="83" spans="2:18">
      <c r="B83" s="1171" t="s">
        <v>553</v>
      </c>
      <c r="C83" s="1170"/>
      <c r="D83" s="1170"/>
      <c r="E83" s="1170"/>
      <c r="F83" s="1170"/>
      <c r="G83" s="1170"/>
      <c r="H83" s="1170"/>
      <c r="I83" s="1170"/>
      <c r="J83" s="1170"/>
      <c r="K83" s="1170"/>
      <c r="L83" s="1170"/>
      <c r="M83" s="1170"/>
      <c r="N83" s="1170"/>
      <c r="O83" s="1170"/>
      <c r="P83" s="1170"/>
      <c r="Q83" s="1170"/>
      <c r="R83" s="1170"/>
    </row>
    <row r="84" spans="2:18">
      <c r="B84" s="1170" t="s">
        <v>554</v>
      </c>
      <c r="C84" s="1170"/>
      <c r="D84" s="1170"/>
      <c r="E84" s="1170"/>
      <c r="F84" s="1170"/>
      <c r="G84" s="1170"/>
      <c r="H84" s="1170"/>
      <c r="I84" s="1170"/>
      <c r="J84" s="1170"/>
      <c r="K84" s="1170"/>
      <c r="L84" s="1170"/>
      <c r="M84" s="1170"/>
      <c r="N84" s="1170"/>
      <c r="O84" s="1170"/>
      <c r="P84" s="1170"/>
      <c r="Q84" s="1170"/>
      <c r="R84" s="1170"/>
    </row>
    <row r="85" spans="2:18">
      <c r="B85" s="1170" t="s">
        <v>555</v>
      </c>
      <c r="C85" s="1170"/>
      <c r="D85" s="1170"/>
      <c r="E85" s="1170"/>
      <c r="F85" s="1170"/>
      <c r="G85" s="1170"/>
      <c r="H85" s="1170"/>
      <c r="I85" s="1170"/>
      <c r="J85" s="1170"/>
      <c r="K85" s="1170"/>
      <c r="L85" s="1170"/>
      <c r="M85" s="1170"/>
      <c r="N85" s="1170"/>
      <c r="O85" s="1170"/>
      <c r="P85" s="1170"/>
      <c r="Q85" s="1170"/>
      <c r="R85" s="1170"/>
    </row>
    <row r="86" spans="2:18">
      <c r="B86" s="1170"/>
      <c r="C86" s="1170"/>
      <c r="D86" s="1170"/>
      <c r="E86" s="1170"/>
      <c r="F86" s="1170"/>
      <c r="G86" s="1170"/>
      <c r="H86" s="1170"/>
      <c r="I86" s="1170"/>
      <c r="J86" s="1170"/>
      <c r="K86" s="1170"/>
      <c r="L86" s="1170"/>
      <c r="M86" s="1170"/>
      <c r="N86" s="1170"/>
      <c r="O86" s="1170"/>
      <c r="P86" s="1170"/>
      <c r="Q86" s="1170"/>
      <c r="R86" s="1170"/>
    </row>
    <row r="87" spans="2:18">
      <c r="B87" s="1170"/>
      <c r="C87" s="1170"/>
      <c r="D87" s="1170"/>
      <c r="E87" s="1170"/>
      <c r="F87" s="1170"/>
      <c r="G87" s="1170"/>
      <c r="H87" s="1170"/>
      <c r="I87" s="1170"/>
      <c r="J87" s="1170"/>
      <c r="K87" s="1170"/>
      <c r="L87" s="1170"/>
      <c r="M87" s="1170"/>
      <c r="N87" s="1170"/>
      <c r="O87" s="1170"/>
      <c r="P87" s="1170"/>
      <c r="Q87" s="1170"/>
      <c r="R87" s="1170"/>
    </row>
    <row r="88" spans="2:18">
      <c r="B88" s="1170"/>
      <c r="C88" s="1170"/>
      <c r="D88" s="1170"/>
      <c r="E88" s="1170"/>
      <c r="F88" s="1170"/>
      <c r="G88" s="1170"/>
      <c r="H88" s="1170"/>
      <c r="I88" s="1170"/>
      <c r="J88" s="1170"/>
      <c r="K88" s="1170"/>
      <c r="L88" s="1170"/>
      <c r="M88" s="1170"/>
      <c r="N88" s="1170"/>
      <c r="O88" s="1170"/>
      <c r="P88" s="1170"/>
      <c r="Q88" s="1170"/>
      <c r="R88" s="1170"/>
    </row>
    <row r="89" spans="2:18">
      <c r="B89" s="1170"/>
      <c r="C89" s="1170"/>
      <c r="D89" s="1170"/>
      <c r="E89" s="1170"/>
      <c r="F89" s="1170"/>
      <c r="G89" s="1170"/>
      <c r="H89" s="1170"/>
      <c r="I89" s="1170"/>
      <c r="J89" s="1170"/>
      <c r="K89" s="1170"/>
      <c r="L89" s="1170"/>
      <c r="M89" s="1170"/>
      <c r="N89" s="1170"/>
      <c r="O89" s="1170"/>
      <c r="P89" s="1170"/>
      <c r="Q89" s="1170"/>
      <c r="R89" s="1170"/>
    </row>
    <row r="90" spans="2:18">
      <c r="B90" s="1170"/>
      <c r="C90" s="1170"/>
      <c r="D90" s="1170"/>
      <c r="E90" s="1170"/>
      <c r="F90" s="1170"/>
      <c r="G90" s="1170"/>
      <c r="H90" s="1170"/>
      <c r="I90" s="1170"/>
      <c r="J90" s="1170"/>
      <c r="K90" s="1170"/>
      <c r="L90" s="1170"/>
      <c r="M90" s="1170"/>
      <c r="N90" s="1170"/>
      <c r="O90" s="1170"/>
      <c r="P90" s="1170"/>
      <c r="Q90" s="1170"/>
      <c r="R90" s="1170"/>
    </row>
    <row r="91" spans="2:18">
      <c r="B91" s="1170"/>
      <c r="C91" s="1170"/>
      <c r="D91" s="1170"/>
      <c r="E91" s="1170"/>
      <c r="F91" s="1170"/>
      <c r="G91" s="1170"/>
      <c r="H91" s="1170"/>
      <c r="I91" s="1170"/>
      <c r="J91" s="1170"/>
      <c r="K91" s="1170"/>
      <c r="L91" s="1170"/>
      <c r="M91" s="1170"/>
      <c r="N91" s="1170"/>
      <c r="O91" s="1170"/>
      <c r="P91" s="1170"/>
      <c r="Q91" s="1170"/>
      <c r="R91" s="1170"/>
    </row>
    <row r="92" spans="2:18">
      <c r="B92" s="1170"/>
      <c r="C92" s="1170"/>
      <c r="D92" s="1170"/>
      <c r="E92" s="1170"/>
      <c r="F92" s="1170"/>
      <c r="G92" s="1170"/>
      <c r="H92" s="1170"/>
      <c r="I92" s="1170"/>
      <c r="J92" s="1170"/>
      <c r="K92" s="1170"/>
      <c r="L92" s="1170"/>
      <c r="M92" s="1170"/>
      <c r="N92" s="1170"/>
      <c r="O92" s="1170"/>
      <c r="P92" s="1170"/>
      <c r="Q92" s="1170"/>
      <c r="R92" s="1170"/>
    </row>
    <row r="93" spans="2:18">
      <c r="B93" s="1170"/>
      <c r="C93" s="1170"/>
      <c r="D93" s="1170"/>
      <c r="E93" s="1170"/>
      <c r="F93" s="1170"/>
      <c r="G93" s="1170"/>
      <c r="H93" s="1170"/>
      <c r="I93" s="1170"/>
      <c r="J93" s="1170"/>
      <c r="K93" s="1170"/>
      <c r="L93" s="1170"/>
      <c r="M93" s="1170"/>
      <c r="N93" s="1170"/>
      <c r="O93" s="1170"/>
      <c r="P93" s="1170"/>
      <c r="Q93" s="1170"/>
      <c r="R93" s="1170"/>
    </row>
    <row r="94" spans="2:18">
      <c r="B94" s="1170"/>
      <c r="C94" s="1170"/>
      <c r="D94" s="1170"/>
      <c r="E94" s="1170"/>
      <c r="F94" s="1170"/>
      <c r="G94" s="1170"/>
      <c r="H94" s="1170"/>
      <c r="I94" s="1170"/>
      <c r="J94" s="1170"/>
      <c r="K94" s="1170"/>
      <c r="L94" s="1170"/>
      <c r="M94" s="1170"/>
      <c r="N94" s="1170"/>
      <c r="O94" s="1170"/>
      <c r="P94" s="1170"/>
      <c r="Q94" s="1170"/>
      <c r="R94" s="1170"/>
    </row>
    <row r="122" spans="1:7">
      <c r="A122" s="394"/>
      <c r="C122" s="394"/>
      <c r="D122" s="394"/>
      <c r="E122" s="394"/>
      <c r="F122" s="394"/>
      <c r="G122" s="394"/>
    </row>
    <row r="123" spans="1:7">
      <c r="C123" s="392"/>
    </row>
    <row r="151" spans="1:1">
      <c r="A151" s="394"/>
    </row>
    <row r="187" spans="1:1">
      <c r="A187" s="404"/>
    </row>
    <row r="238" spans="1:1">
      <c r="A238" s="404"/>
    </row>
    <row r="287" spans="1:1">
      <c r="A287" s="404"/>
    </row>
    <row r="314" spans="1:1">
      <c r="A314" s="394"/>
    </row>
    <row r="364" spans="1:1">
      <c r="A364" s="404"/>
    </row>
    <row r="388" spans="1:1">
      <c r="A388" s="394"/>
    </row>
    <row r="416" spans="1:1">
      <c r="A416" s="394"/>
    </row>
    <row r="444" spans="1:1">
      <c r="A444" s="394"/>
    </row>
    <row r="468" spans="1:1">
      <c r="A468" s="394"/>
    </row>
    <row r="497" spans="1:1">
      <c r="A497" s="394"/>
    </row>
    <row r="526" spans="1:1">
      <c r="A526" s="394"/>
    </row>
    <row r="575" spans="1:1">
      <c r="A575" s="404"/>
    </row>
    <row r="606" spans="1:1">
      <c r="A606" s="404"/>
    </row>
    <row r="650" spans="1:1">
      <c r="A650" s="404"/>
    </row>
    <row r="686" spans="1:1">
      <c r="A686" s="394"/>
    </row>
    <row r="725" spans="1:1">
      <c r="A725" s="404"/>
    </row>
    <row r="754" spans="1:1">
      <c r="A754" s="404"/>
    </row>
    <row r="793" spans="1:1">
      <c r="A793" s="404"/>
    </row>
    <row r="832" spans="1:1">
      <c r="A832" s="404"/>
    </row>
    <row r="860" spans="1:1">
      <c r="A860" s="404"/>
    </row>
    <row r="900" spans="1:1">
      <c r="A900" s="404"/>
    </row>
    <row r="940" spans="1:1">
      <c r="A940" s="404"/>
    </row>
    <row r="969" spans="1:1">
      <c r="A969" s="404"/>
    </row>
  </sheetData>
  <mergeCells count="135">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L1:M1"/>
    <mergeCell ref="B2:R2"/>
    <mergeCell ref="U3:V4"/>
    <mergeCell ref="J4:R4"/>
    <mergeCell ref="J5:R5"/>
    <mergeCell ref="J6:R6"/>
    <mergeCell ref="C15:D15"/>
    <mergeCell ref="F15:G15"/>
    <mergeCell ref="H15:I15"/>
    <mergeCell ref="J15:K15"/>
    <mergeCell ref="M15:O15"/>
    <mergeCell ref="P15:R15"/>
    <mergeCell ref="B8:D8"/>
    <mergeCell ref="F8:I8"/>
    <mergeCell ref="F9:I9"/>
    <mergeCell ref="F11:I11"/>
    <mergeCell ref="C14:K14"/>
    <mergeCell ref="M14:R14"/>
  </mergeCells>
  <phoneticPr fontId="2"/>
  <dataValidations count="3">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2A9AE1EC-F6D7-48A0-BC51-A1A16003352C}">
      <formula1>"□,■"</formula1>
    </dataValidation>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9C422166-0BA0-46D1-947B-A67D3CA97EB1}">
      <formula1>"前年度（３月を除く）,届出日の属する月の前３月"</formula1>
    </dataValidation>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9764578B-5B99-4EC2-9639-96F019795E5A}"/>
  </dataValidations>
  <hyperlinks>
    <hyperlink ref="U3" location="添付書類一覧!A1" display="添付書類一覧に戻る" xr:uid="{9A5B6B6E-694C-45D9-9DD4-5117442C1990}"/>
  </hyperlink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2" manualBreakCount="2">
    <brk id="56" max="18" man="1"/>
    <brk id="155" max="16383" man="1"/>
  </rowBreaks>
  <colBreaks count="1" manualBreakCount="1">
    <brk id="1" max="8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O130"/>
  <sheetViews>
    <sheetView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72" t="s">
        <v>68</v>
      </c>
      <c r="AA3" s="1173"/>
      <c r="AB3" s="1173"/>
      <c r="AC3" s="1173"/>
      <c r="AD3" s="1174"/>
      <c r="AE3" s="1267"/>
      <c r="AF3" s="1268"/>
      <c r="AG3" s="1268"/>
      <c r="AH3" s="1268"/>
      <c r="AI3" s="1268"/>
      <c r="AJ3" s="1268"/>
      <c r="AK3" s="1268"/>
      <c r="AL3" s="1269"/>
      <c r="AM3" s="20"/>
      <c r="AN3" s="1"/>
    </row>
    <row r="4" spans="2:40" s="2" customFormat="1">
      <c r="AN4" s="21"/>
    </row>
    <row r="5" spans="2:40" s="2" customFormat="1">
      <c r="B5" s="1270" t="s">
        <v>40</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row>
    <row r="6" spans="2:40" s="2" customFormat="1" ht="13.5" customHeight="1">
      <c r="AC6" s="1"/>
      <c r="AD6" s="45"/>
      <c r="AE6" s="45" t="s">
        <v>27</v>
      </c>
      <c r="AH6" s="2" t="s">
        <v>33</v>
      </c>
      <c r="AJ6" s="2" t="s">
        <v>29</v>
      </c>
      <c r="AL6" s="2" t="s">
        <v>28</v>
      </c>
    </row>
    <row r="7" spans="2:40" s="2" customFormat="1">
      <c r="B7" s="1270" t="s">
        <v>69</v>
      </c>
      <c r="C7" s="1270"/>
      <c r="D7" s="1270"/>
      <c r="E7" s="1270"/>
      <c r="F7" s="1270"/>
      <c r="G7" s="1270"/>
      <c r="H7" s="1270"/>
      <c r="I7" s="1270"/>
      <c r="J7" s="1270"/>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179" t="s">
        <v>70</v>
      </c>
      <c r="C11" s="1254" t="s">
        <v>6</v>
      </c>
      <c r="D11" s="1255"/>
      <c r="E11" s="1255"/>
      <c r="F11" s="1255"/>
      <c r="G11" s="1255"/>
      <c r="H11" s="1255"/>
      <c r="I11" s="1255"/>
      <c r="J11" s="1255"/>
      <c r="K11" s="1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80"/>
      <c r="C12" s="1257" t="s">
        <v>71</v>
      </c>
      <c r="D12" s="1258"/>
      <c r="E12" s="1258"/>
      <c r="F12" s="1258"/>
      <c r="G12" s="1258"/>
      <c r="H12" s="1258"/>
      <c r="I12" s="1258"/>
      <c r="J12" s="1258"/>
      <c r="K12" s="12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80"/>
      <c r="C13" s="1254" t="s">
        <v>7</v>
      </c>
      <c r="D13" s="1255"/>
      <c r="E13" s="1255"/>
      <c r="F13" s="1255"/>
      <c r="G13" s="1255"/>
      <c r="H13" s="1255"/>
      <c r="I13" s="1255"/>
      <c r="J13" s="1255"/>
      <c r="K13" s="1256"/>
      <c r="L13" s="1237" t="s">
        <v>72</v>
      </c>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9"/>
    </row>
    <row r="14" spans="2:40" s="2" customFormat="1">
      <c r="B14" s="1180"/>
      <c r="C14" s="1257"/>
      <c r="D14" s="1258"/>
      <c r="E14" s="1258"/>
      <c r="F14" s="1258"/>
      <c r="G14" s="1258"/>
      <c r="H14" s="1258"/>
      <c r="I14" s="1258"/>
      <c r="J14" s="1258"/>
      <c r="K14" s="1259"/>
      <c r="L14" s="1240" t="s">
        <v>73</v>
      </c>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2"/>
    </row>
    <row r="15" spans="2:40" s="2" customFormat="1">
      <c r="B15" s="1180"/>
      <c r="C15" s="1260"/>
      <c r="D15" s="1261"/>
      <c r="E15" s="1261"/>
      <c r="F15" s="1261"/>
      <c r="G15" s="1261"/>
      <c r="H15" s="1261"/>
      <c r="I15" s="1261"/>
      <c r="J15" s="1261"/>
      <c r="K15" s="1262"/>
      <c r="L15" s="1272" t="s">
        <v>74</v>
      </c>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6"/>
    </row>
    <row r="16" spans="2:40" s="2" customFormat="1" ht="14.25" customHeight="1">
      <c r="B16" s="1180"/>
      <c r="C16" s="1273" t="s">
        <v>75</v>
      </c>
      <c r="D16" s="1274"/>
      <c r="E16" s="1274"/>
      <c r="F16" s="1274"/>
      <c r="G16" s="1274"/>
      <c r="H16" s="1274"/>
      <c r="I16" s="1274"/>
      <c r="J16" s="1274"/>
      <c r="K16" s="1275"/>
      <c r="L16" s="1172" t="s">
        <v>8</v>
      </c>
      <c r="M16" s="1173"/>
      <c r="N16" s="1173"/>
      <c r="O16" s="1173"/>
      <c r="P16" s="1174"/>
      <c r="Q16" s="24"/>
      <c r="R16" s="25"/>
      <c r="S16" s="25"/>
      <c r="T16" s="25"/>
      <c r="U16" s="25"/>
      <c r="V16" s="25"/>
      <c r="W16" s="25"/>
      <c r="X16" s="25"/>
      <c r="Y16" s="26"/>
      <c r="Z16" s="1248" t="s">
        <v>9</v>
      </c>
      <c r="AA16" s="1249"/>
      <c r="AB16" s="1249"/>
      <c r="AC16" s="1249"/>
      <c r="AD16" s="1250"/>
      <c r="AE16" s="28"/>
      <c r="AF16" s="32"/>
      <c r="AG16" s="22"/>
      <c r="AH16" s="22"/>
      <c r="AI16" s="22"/>
      <c r="AJ16" s="1238"/>
      <c r="AK16" s="1238"/>
      <c r="AL16" s="1239"/>
    </row>
    <row r="17" spans="2:40" ht="14.25" customHeight="1">
      <c r="B17" s="1180"/>
      <c r="C17" s="1276" t="s">
        <v>52</v>
      </c>
      <c r="D17" s="1277"/>
      <c r="E17" s="1277"/>
      <c r="F17" s="1277"/>
      <c r="G17" s="1277"/>
      <c r="H17" s="1277"/>
      <c r="I17" s="1277"/>
      <c r="J17" s="1277"/>
      <c r="K17" s="1278"/>
      <c r="L17" s="27"/>
      <c r="M17" s="27"/>
      <c r="N17" s="27"/>
      <c r="O17" s="27"/>
      <c r="P17" s="27"/>
      <c r="Q17" s="27"/>
      <c r="R17" s="27"/>
      <c r="S17" s="27"/>
      <c r="U17" s="1172" t="s">
        <v>10</v>
      </c>
      <c r="V17" s="1173"/>
      <c r="W17" s="1173"/>
      <c r="X17" s="1173"/>
      <c r="Y17" s="1174"/>
      <c r="Z17" s="18"/>
      <c r="AA17" s="19"/>
      <c r="AB17" s="19"/>
      <c r="AC17" s="19"/>
      <c r="AD17" s="19"/>
      <c r="AE17" s="1264"/>
      <c r="AF17" s="1264"/>
      <c r="AG17" s="1264"/>
      <c r="AH17" s="1264"/>
      <c r="AI17" s="1264"/>
      <c r="AJ17" s="1264"/>
      <c r="AK17" s="1264"/>
      <c r="AL17" s="17"/>
      <c r="AN17" s="3"/>
    </row>
    <row r="18" spans="2:40" ht="14.25" customHeight="1">
      <c r="B18" s="1180"/>
      <c r="C18" s="1175" t="s">
        <v>11</v>
      </c>
      <c r="D18" s="1175"/>
      <c r="E18" s="1175"/>
      <c r="F18" s="1175"/>
      <c r="G18" s="1175"/>
      <c r="H18" s="1265"/>
      <c r="I18" s="1265"/>
      <c r="J18" s="1265"/>
      <c r="K18" s="1266"/>
      <c r="L18" s="1172" t="s">
        <v>12</v>
      </c>
      <c r="M18" s="1173"/>
      <c r="N18" s="1173"/>
      <c r="O18" s="1173"/>
      <c r="P18" s="1174"/>
      <c r="Q18" s="29"/>
      <c r="R18" s="30"/>
      <c r="S18" s="30"/>
      <c r="T18" s="30"/>
      <c r="U18" s="30"/>
      <c r="V18" s="30"/>
      <c r="W18" s="30"/>
      <c r="X18" s="30"/>
      <c r="Y18" s="31"/>
      <c r="Z18" s="1183" t="s">
        <v>13</v>
      </c>
      <c r="AA18" s="1183"/>
      <c r="AB18" s="1183"/>
      <c r="AC18" s="1183"/>
      <c r="AD18" s="1184"/>
      <c r="AE18" s="15"/>
      <c r="AF18" s="16"/>
      <c r="AG18" s="16"/>
      <c r="AH18" s="16"/>
      <c r="AI18" s="16"/>
      <c r="AJ18" s="16"/>
      <c r="AK18" s="16"/>
      <c r="AL18" s="17"/>
      <c r="AN18" s="3"/>
    </row>
    <row r="19" spans="2:40" ht="13.5" customHeight="1">
      <c r="B19" s="1180"/>
      <c r="C19" s="1235" t="s">
        <v>14</v>
      </c>
      <c r="D19" s="1235"/>
      <c r="E19" s="1235"/>
      <c r="F19" s="1235"/>
      <c r="G19" s="1235"/>
      <c r="H19" s="1251"/>
      <c r="I19" s="1251"/>
      <c r="J19" s="1251"/>
      <c r="K19" s="1251"/>
      <c r="L19" s="1237" t="s">
        <v>72</v>
      </c>
      <c r="M19" s="1238"/>
      <c r="N19" s="1238"/>
      <c r="O19" s="1238"/>
      <c r="P19" s="1238"/>
      <c r="Q19" s="1238"/>
      <c r="R19" s="1238"/>
      <c r="S19" s="1238"/>
      <c r="T19" s="1238"/>
      <c r="U19" s="1238"/>
      <c r="V19" s="1238"/>
      <c r="W19" s="1238"/>
      <c r="X19" s="1238"/>
      <c r="Y19" s="1238"/>
      <c r="Z19" s="1238"/>
      <c r="AA19" s="1238"/>
      <c r="AB19" s="1238"/>
      <c r="AC19" s="1238"/>
      <c r="AD19" s="1238"/>
      <c r="AE19" s="1238"/>
      <c r="AF19" s="1238"/>
      <c r="AG19" s="1238"/>
      <c r="AH19" s="1238"/>
      <c r="AI19" s="1238"/>
      <c r="AJ19" s="1238"/>
      <c r="AK19" s="1238"/>
      <c r="AL19" s="1239"/>
      <c r="AN19" s="3"/>
    </row>
    <row r="20" spans="2:40" ht="14.25" customHeight="1">
      <c r="B20" s="1180"/>
      <c r="C20" s="1235"/>
      <c r="D20" s="1235"/>
      <c r="E20" s="1235"/>
      <c r="F20" s="1235"/>
      <c r="G20" s="1235"/>
      <c r="H20" s="1251"/>
      <c r="I20" s="1251"/>
      <c r="J20" s="1251"/>
      <c r="K20" s="1251"/>
      <c r="L20" s="1240" t="s">
        <v>73</v>
      </c>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1241"/>
      <c r="AI20" s="1241"/>
      <c r="AJ20" s="1241"/>
      <c r="AK20" s="1241"/>
      <c r="AL20" s="1242"/>
      <c r="AN20" s="3"/>
    </row>
    <row r="21" spans="2:40">
      <c r="B21" s="1181"/>
      <c r="C21" s="1252"/>
      <c r="D21" s="1252"/>
      <c r="E21" s="1252"/>
      <c r="F21" s="1252"/>
      <c r="G21" s="1252"/>
      <c r="H21" s="1253"/>
      <c r="I21" s="1253"/>
      <c r="J21" s="1253"/>
      <c r="K21" s="1253"/>
      <c r="L21" s="1243"/>
      <c r="M21" s="1244"/>
      <c r="N21" s="1244"/>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7"/>
      <c r="AN21" s="3"/>
    </row>
    <row r="22" spans="2:40" ht="13.5" customHeight="1">
      <c r="B22" s="1196" t="s">
        <v>76</v>
      </c>
      <c r="C22" s="1254" t="s">
        <v>86</v>
      </c>
      <c r="D22" s="1255"/>
      <c r="E22" s="1255"/>
      <c r="F22" s="1255"/>
      <c r="G22" s="1255"/>
      <c r="H22" s="1255"/>
      <c r="I22" s="1255"/>
      <c r="J22" s="1255"/>
      <c r="K22" s="1256"/>
      <c r="L22" s="1237" t="s">
        <v>72</v>
      </c>
      <c r="M22" s="1238"/>
      <c r="N22" s="1238"/>
      <c r="O22" s="1238"/>
      <c r="P22" s="1238"/>
      <c r="Q22" s="1238"/>
      <c r="R22" s="1238"/>
      <c r="S22" s="1238"/>
      <c r="T22" s="1238"/>
      <c r="U22" s="1238"/>
      <c r="V22" s="1238"/>
      <c r="W22" s="1238"/>
      <c r="X22" s="1238"/>
      <c r="Y22" s="1238"/>
      <c r="Z22" s="1238"/>
      <c r="AA22" s="1238"/>
      <c r="AB22" s="1238"/>
      <c r="AC22" s="1238"/>
      <c r="AD22" s="1238"/>
      <c r="AE22" s="1238"/>
      <c r="AF22" s="1238"/>
      <c r="AG22" s="1238"/>
      <c r="AH22" s="1238"/>
      <c r="AI22" s="1238"/>
      <c r="AJ22" s="1238"/>
      <c r="AK22" s="1238"/>
      <c r="AL22" s="1239"/>
      <c r="AN22" s="3"/>
    </row>
    <row r="23" spans="2:40" ht="14.25" customHeight="1">
      <c r="B23" s="1197"/>
      <c r="C23" s="1257"/>
      <c r="D23" s="1258"/>
      <c r="E23" s="1258"/>
      <c r="F23" s="1258"/>
      <c r="G23" s="1258"/>
      <c r="H23" s="1258"/>
      <c r="I23" s="1258"/>
      <c r="J23" s="1258"/>
      <c r="K23" s="1259"/>
      <c r="L23" s="1240" t="s">
        <v>73</v>
      </c>
      <c r="M23" s="1241"/>
      <c r="N23" s="1241"/>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2"/>
      <c r="AN23" s="3"/>
    </row>
    <row r="24" spans="2:40">
      <c r="B24" s="1197"/>
      <c r="C24" s="1260"/>
      <c r="D24" s="1261"/>
      <c r="E24" s="1261"/>
      <c r="F24" s="1261"/>
      <c r="G24" s="1261"/>
      <c r="H24" s="1261"/>
      <c r="I24" s="1261"/>
      <c r="J24" s="1261"/>
      <c r="K24" s="1262"/>
      <c r="L24" s="1243"/>
      <c r="M24" s="1244"/>
      <c r="N24" s="1244"/>
      <c r="O24" s="1244"/>
      <c r="P24" s="1244"/>
      <c r="Q24" s="1244"/>
      <c r="R24" s="1244"/>
      <c r="S24" s="1244"/>
      <c r="T24" s="1244"/>
      <c r="U24" s="1244"/>
      <c r="V24" s="1244"/>
      <c r="W24" s="1244"/>
      <c r="X24" s="1244"/>
      <c r="Y24" s="1244"/>
      <c r="Z24" s="1244"/>
      <c r="AA24" s="1244"/>
      <c r="AB24" s="1244"/>
      <c r="AC24" s="1244"/>
      <c r="AD24" s="1244"/>
      <c r="AE24" s="1244"/>
      <c r="AF24" s="1244"/>
      <c r="AG24" s="1244"/>
      <c r="AH24" s="1244"/>
      <c r="AI24" s="1244"/>
      <c r="AJ24" s="1244"/>
      <c r="AK24" s="1244"/>
      <c r="AL24" s="1247"/>
      <c r="AN24" s="3"/>
    </row>
    <row r="25" spans="2:40" ht="14.25" customHeight="1">
      <c r="B25" s="1197"/>
      <c r="C25" s="1235" t="s">
        <v>75</v>
      </c>
      <c r="D25" s="1235"/>
      <c r="E25" s="1235"/>
      <c r="F25" s="1235"/>
      <c r="G25" s="1235"/>
      <c r="H25" s="1235"/>
      <c r="I25" s="1235"/>
      <c r="J25" s="1235"/>
      <c r="K25" s="1235"/>
      <c r="L25" s="1172" t="s">
        <v>8</v>
      </c>
      <c r="M25" s="1173"/>
      <c r="N25" s="1173"/>
      <c r="O25" s="1173"/>
      <c r="P25" s="1174"/>
      <c r="Q25" s="24"/>
      <c r="R25" s="25"/>
      <c r="S25" s="25"/>
      <c r="T25" s="25"/>
      <c r="U25" s="25"/>
      <c r="V25" s="25"/>
      <c r="W25" s="25"/>
      <c r="X25" s="25"/>
      <c r="Y25" s="26"/>
      <c r="Z25" s="1248" t="s">
        <v>9</v>
      </c>
      <c r="AA25" s="1249"/>
      <c r="AB25" s="1249"/>
      <c r="AC25" s="1249"/>
      <c r="AD25" s="1250"/>
      <c r="AE25" s="28"/>
      <c r="AF25" s="32"/>
      <c r="AG25" s="22"/>
      <c r="AH25" s="22"/>
      <c r="AI25" s="22"/>
      <c r="AJ25" s="1238"/>
      <c r="AK25" s="1238"/>
      <c r="AL25" s="1239"/>
      <c r="AN25" s="3"/>
    </row>
    <row r="26" spans="2:40" ht="13.5" customHeight="1">
      <c r="B26" s="1197"/>
      <c r="C26" s="1263" t="s">
        <v>15</v>
      </c>
      <c r="D26" s="1263"/>
      <c r="E26" s="1263"/>
      <c r="F26" s="1263"/>
      <c r="G26" s="1263"/>
      <c r="H26" s="1263"/>
      <c r="I26" s="1263"/>
      <c r="J26" s="1263"/>
      <c r="K26" s="1263"/>
      <c r="L26" s="1237" t="s">
        <v>72</v>
      </c>
      <c r="M26" s="1238"/>
      <c r="N26" s="1238"/>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9"/>
      <c r="AN26" s="3"/>
    </row>
    <row r="27" spans="2:40" ht="14.25" customHeight="1">
      <c r="B27" s="1197"/>
      <c r="C27" s="1263"/>
      <c r="D27" s="1263"/>
      <c r="E27" s="1263"/>
      <c r="F27" s="1263"/>
      <c r="G27" s="1263"/>
      <c r="H27" s="1263"/>
      <c r="I27" s="1263"/>
      <c r="J27" s="1263"/>
      <c r="K27" s="1263"/>
      <c r="L27" s="1240" t="s">
        <v>73</v>
      </c>
      <c r="M27" s="1241"/>
      <c r="N27" s="1241"/>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2"/>
      <c r="AN27" s="3"/>
    </row>
    <row r="28" spans="2:40">
      <c r="B28" s="1197"/>
      <c r="C28" s="1263"/>
      <c r="D28" s="1263"/>
      <c r="E28" s="1263"/>
      <c r="F28" s="1263"/>
      <c r="G28" s="1263"/>
      <c r="H28" s="1263"/>
      <c r="I28" s="1263"/>
      <c r="J28" s="1263"/>
      <c r="K28" s="1263"/>
      <c r="L28" s="1243"/>
      <c r="M28" s="1244"/>
      <c r="N28" s="1244"/>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7"/>
      <c r="AN28" s="3"/>
    </row>
    <row r="29" spans="2:40" ht="14.25" customHeight="1">
      <c r="B29" s="1197"/>
      <c r="C29" s="1235" t="s">
        <v>75</v>
      </c>
      <c r="D29" s="1235"/>
      <c r="E29" s="1235"/>
      <c r="F29" s="1235"/>
      <c r="G29" s="1235"/>
      <c r="H29" s="1235"/>
      <c r="I29" s="1235"/>
      <c r="J29" s="1235"/>
      <c r="K29" s="1235"/>
      <c r="L29" s="1172" t="s">
        <v>8</v>
      </c>
      <c r="M29" s="1173"/>
      <c r="N29" s="1173"/>
      <c r="O29" s="1173"/>
      <c r="P29" s="1174"/>
      <c r="Q29" s="28"/>
      <c r="R29" s="32"/>
      <c r="S29" s="32"/>
      <c r="T29" s="32"/>
      <c r="U29" s="32"/>
      <c r="V29" s="32"/>
      <c r="W29" s="32"/>
      <c r="X29" s="32"/>
      <c r="Y29" s="33"/>
      <c r="Z29" s="1248" t="s">
        <v>9</v>
      </c>
      <c r="AA29" s="1249"/>
      <c r="AB29" s="1249"/>
      <c r="AC29" s="1249"/>
      <c r="AD29" s="1250"/>
      <c r="AE29" s="28"/>
      <c r="AF29" s="32"/>
      <c r="AG29" s="22"/>
      <c r="AH29" s="22"/>
      <c r="AI29" s="22"/>
      <c r="AJ29" s="1238"/>
      <c r="AK29" s="1238"/>
      <c r="AL29" s="1239"/>
      <c r="AN29" s="3"/>
    </row>
    <row r="30" spans="2:40" ht="14.25" customHeight="1">
      <c r="B30" s="1197"/>
      <c r="C30" s="1235" t="s">
        <v>16</v>
      </c>
      <c r="D30" s="1235"/>
      <c r="E30" s="1235"/>
      <c r="F30" s="1235"/>
      <c r="G30" s="1235"/>
      <c r="H30" s="1235"/>
      <c r="I30" s="1235"/>
      <c r="J30" s="1235"/>
      <c r="K30" s="1235"/>
      <c r="L30" s="1236"/>
      <c r="M30" s="1236"/>
      <c r="N30" s="1236"/>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N30" s="3"/>
    </row>
    <row r="31" spans="2:40" ht="13.5" customHeight="1">
      <c r="B31" s="1197"/>
      <c r="C31" s="1235" t="s">
        <v>17</v>
      </c>
      <c r="D31" s="1235"/>
      <c r="E31" s="1235"/>
      <c r="F31" s="1235"/>
      <c r="G31" s="1235"/>
      <c r="H31" s="1235"/>
      <c r="I31" s="1235"/>
      <c r="J31" s="1235"/>
      <c r="K31" s="1235"/>
      <c r="L31" s="1237" t="s">
        <v>72</v>
      </c>
      <c r="M31" s="1238"/>
      <c r="N31" s="1238"/>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9"/>
      <c r="AN31" s="3"/>
    </row>
    <row r="32" spans="2:40" ht="14.25" customHeight="1">
      <c r="B32" s="1197"/>
      <c r="C32" s="1235"/>
      <c r="D32" s="1235"/>
      <c r="E32" s="1235"/>
      <c r="F32" s="1235"/>
      <c r="G32" s="1235"/>
      <c r="H32" s="1235"/>
      <c r="I32" s="1235"/>
      <c r="J32" s="1235"/>
      <c r="K32" s="1235"/>
      <c r="L32" s="1240" t="s">
        <v>73</v>
      </c>
      <c r="M32" s="1241"/>
      <c r="N32" s="1241"/>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2"/>
      <c r="AN32" s="3"/>
    </row>
    <row r="33" spans="2:40">
      <c r="B33" s="1198"/>
      <c r="C33" s="1235"/>
      <c r="D33" s="1235"/>
      <c r="E33" s="1235"/>
      <c r="F33" s="1235"/>
      <c r="G33" s="1235"/>
      <c r="H33" s="1235"/>
      <c r="I33" s="1235"/>
      <c r="J33" s="1235"/>
      <c r="K33" s="1235"/>
      <c r="L33" s="1243"/>
      <c r="M33" s="1244"/>
      <c r="N33" s="1245"/>
      <c r="O33" s="1245"/>
      <c r="P33" s="1245"/>
      <c r="Q33" s="1245"/>
      <c r="R33" s="1245"/>
      <c r="S33" s="1245"/>
      <c r="T33" s="1245"/>
      <c r="U33" s="1245"/>
      <c r="V33" s="1245"/>
      <c r="W33" s="1245"/>
      <c r="X33" s="1245"/>
      <c r="Y33" s="1245"/>
      <c r="Z33" s="1245"/>
      <c r="AA33" s="1245"/>
      <c r="AB33" s="1245"/>
      <c r="AC33" s="1244"/>
      <c r="AD33" s="1244"/>
      <c r="AE33" s="1244"/>
      <c r="AF33" s="1244"/>
      <c r="AG33" s="1244"/>
      <c r="AH33" s="1245"/>
      <c r="AI33" s="1245"/>
      <c r="AJ33" s="1245"/>
      <c r="AK33" s="1245"/>
      <c r="AL33" s="1246"/>
      <c r="AN33" s="3"/>
    </row>
    <row r="34" spans="2:40" ht="13.5" customHeight="1">
      <c r="B34" s="1196" t="s">
        <v>42</v>
      </c>
      <c r="C34" s="1199" t="s">
        <v>77</v>
      </c>
      <c r="D34" s="1200"/>
      <c r="E34" s="1200"/>
      <c r="F34" s="1200"/>
      <c r="G34" s="1200"/>
      <c r="H34" s="1200"/>
      <c r="I34" s="1200"/>
      <c r="J34" s="1200"/>
      <c r="K34" s="1200"/>
      <c r="L34" s="1200"/>
      <c r="M34" s="1221" t="s">
        <v>18</v>
      </c>
      <c r="N34" s="1189"/>
      <c r="O34" s="53" t="s">
        <v>44</v>
      </c>
      <c r="P34" s="49"/>
      <c r="Q34" s="50"/>
      <c r="R34" s="1223" t="s">
        <v>19</v>
      </c>
      <c r="S34" s="1224"/>
      <c r="T34" s="1224"/>
      <c r="U34" s="1224"/>
      <c r="V34" s="1224"/>
      <c r="W34" s="1224"/>
      <c r="X34" s="1225"/>
      <c r="Y34" s="1229" t="s">
        <v>54</v>
      </c>
      <c r="Z34" s="1230"/>
      <c r="AA34" s="1230"/>
      <c r="AB34" s="1231"/>
      <c r="AC34" s="1232" t="s">
        <v>55</v>
      </c>
      <c r="AD34" s="1233"/>
      <c r="AE34" s="1233"/>
      <c r="AF34" s="1233"/>
      <c r="AG34" s="1234"/>
      <c r="AH34" s="1208" t="s">
        <v>49</v>
      </c>
      <c r="AI34" s="1209"/>
      <c r="AJ34" s="1209"/>
      <c r="AK34" s="1209"/>
      <c r="AL34" s="1210"/>
      <c r="AN34" s="3"/>
    </row>
    <row r="35" spans="2:40" ht="14.25" customHeight="1">
      <c r="B35" s="1197"/>
      <c r="C35" s="1201"/>
      <c r="D35" s="1202"/>
      <c r="E35" s="1202"/>
      <c r="F35" s="1202"/>
      <c r="G35" s="1202"/>
      <c r="H35" s="1202"/>
      <c r="I35" s="1202"/>
      <c r="J35" s="1202"/>
      <c r="K35" s="1202"/>
      <c r="L35" s="1202"/>
      <c r="M35" s="1222"/>
      <c r="N35" s="1192"/>
      <c r="O35" s="54" t="s">
        <v>45</v>
      </c>
      <c r="P35" s="51"/>
      <c r="Q35" s="52"/>
      <c r="R35" s="1226"/>
      <c r="S35" s="1227"/>
      <c r="T35" s="1227"/>
      <c r="U35" s="1227"/>
      <c r="V35" s="1227"/>
      <c r="W35" s="1227"/>
      <c r="X35" s="1228"/>
      <c r="Y35" s="55" t="s">
        <v>30</v>
      </c>
      <c r="Z35" s="14"/>
      <c r="AA35" s="14"/>
      <c r="AB35" s="14"/>
      <c r="AC35" s="1211" t="s">
        <v>31</v>
      </c>
      <c r="AD35" s="1212"/>
      <c r="AE35" s="1212"/>
      <c r="AF35" s="1212"/>
      <c r="AG35" s="1213"/>
      <c r="AH35" s="1214" t="s">
        <v>50</v>
      </c>
      <c r="AI35" s="1215"/>
      <c r="AJ35" s="1215"/>
      <c r="AK35" s="1215"/>
      <c r="AL35" s="1216"/>
      <c r="AN35" s="3"/>
    </row>
    <row r="36" spans="2:40" ht="14.25" customHeight="1">
      <c r="B36" s="1197"/>
      <c r="C36" s="1180"/>
      <c r="D36" s="68"/>
      <c r="E36" s="1205" t="s">
        <v>1</v>
      </c>
      <c r="F36" s="1205"/>
      <c r="G36" s="1205"/>
      <c r="H36" s="1205"/>
      <c r="I36" s="1205"/>
      <c r="J36" s="1205"/>
      <c r="K36" s="1205"/>
      <c r="L36" s="121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197"/>
      <c r="C37" s="1180"/>
      <c r="D37" s="68"/>
      <c r="E37" s="1205" t="s">
        <v>2</v>
      </c>
      <c r="F37" s="1206"/>
      <c r="G37" s="1206"/>
      <c r="H37" s="1206"/>
      <c r="I37" s="1206"/>
      <c r="J37" s="1206"/>
      <c r="K37" s="1206"/>
      <c r="L37" s="120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197"/>
      <c r="C38" s="1180"/>
      <c r="D38" s="68"/>
      <c r="E38" s="1205" t="s">
        <v>3</v>
      </c>
      <c r="F38" s="1206"/>
      <c r="G38" s="1206"/>
      <c r="H38" s="1206"/>
      <c r="I38" s="1206"/>
      <c r="J38" s="1206"/>
      <c r="K38" s="1206"/>
      <c r="L38" s="120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197"/>
      <c r="C39" s="1180"/>
      <c r="D39" s="68"/>
      <c r="E39" s="1205" t="s">
        <v>5</v>
      </c>
      <c r="F39" s="1206"/>
      <c r="G39" s="1206"/>
      <c r="H39" s="1206"/>
      <c r="I39" s="1206"/>
      <c r="J39" s="1206"/>
      <c r="K39" s="1206"/>
      <c r="L39" s="120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197"/>
      <c r="C40" s="1180"/>
      <c r="D40" s="68"/>
      <c r="E40" s="1205" t="s">
        <v>4</v>
      </c>
      <c r="F40" s="1206"/>
      <c r="G40" s="1206"/>
      <c r="H40" s="1206"/>
      <c r="I40" s="1206"/>
      <c r="J40" s="1206"/>
      <c r="K40" s="1206"/>
      <c r="L40" s="120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197"/>
      <c r="C41" s="1180"/>
      <c r="D41" s="69"/>
      <c r="E41" s="1218" t="s">
        <v>43</v>
      </c>
      <c r="F41" s="1219"/>
      <c r="G41" s="1219"/>
      <c r="H41" s="1219"/>
      <c r="I41" s="1219"/>
      <c r="J41" s="1219"/>
      <c r="K41" s="1219"/>
      <c r="L41" s="1220"/>
      <c r="M41" s="70"/>
      <c r="N41" s="35"/>
      <c r="O41" s="79"/>
      <c r="P41" s="34"/>
      <c r="Q41" s="35"/>
      <c r="R41" s="4" t="s">
        <v>56</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c r="B42" s="1197"/>
      <c r="C42" s="1180"/>
      <c r="D42" s="71"/>
      <c r="E42" s="1203" t="s">
        <v>62</v>
      </c>
      <c r="F42" s="1203"/>
      <c r="G42" s="1203"/>
      <c r="H42" s="1203"/>
      <c r="I42" s="1203"/>
      <c r="J42" s="1203"/>
      <c r="K42" s="1203"/>
      <c r="L42" s="1204"/>
      <c r="M42" s="72"/>
      <c r="N42" s="74"/>
      <c r="O42" s="81"/>
      <c r="P42" s="73"/>
      <c r="Q42" s="74"/>
      <c r="R42" s="82" t="s">
        <v>56</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c r="B43" s="1197"/>
      <c r="C43" s="1180"/>
      <c r="D43" s="68"/>
      <c r="E43" s="1205" t="s">
        <v>63</v>
      </c>
      <c r="F43" s="1206"/>
      <c r="G43" s="1206"/>
      <c r="H43" s="1206"/>
      <c r="I43" s="1206"/>
      <c r="J43" s="1206"/>
      <c r="K43" s="1206"/>
      <c r="L43" s="120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197"/>
      <c r="C44" s="1180"/>
      <c r="D44" s="68"/>
      <c r="E44" s="1205" t="s">
        <v>64</v>
      </c>
      <c r="F44" s="1206"/>
      <c r="G44" s="1206"/>
      <c r="H44" s="1206"/>
      <c r="I44" s="1206"/>
      <c r="J44" s="1206"/>
      <c r="K44" s="1206"/>
      <c r="L44" s="120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197"/>
      <c r="C45" s="1180"/>
      <c r="D45" s="68"/>
      <c r="E45" s="1205" t="s">
        <v>65</v>
      </c>
      <c r="F45" s="1206"/>
      <c r="G45" s="1206"/>
      <c r="H45" s="1206"/>
      <c r="I45" s="1206"/>
      <c r="J45" s="1206"/>
      <c r="K45" s="1206"/>
      <c r="L45" s="120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197"/>
      <c r="C46" s="1180"/>
      <c r="D46" s="68"/>
      <c r="E46" s="1205" t="s">
        <v>66</v>
      </c>
      <c r="F46" s="1206"/>
      <c r="G46" s="1206"/>
      <c r="H46" s="1206"/>
      <c r="I46" s="1206"/>
      <c r="J46" s="1206"/>
      <c r="K46" s="1206"/>
      <c r="L46" s="120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198"/>
      <c r="C47" s="1180"/>
      <c r="D47" s="68"/>
      <c r="E47" s="1205" t="s">
        <v>67</v>
      </c>
      <c r="F47" s="1206"/>
      <c r="G47" s="1206"/>
      <c r="H47" s="1206"/>
      <c r="I47" s="1206"/>
      <c r="J47" s="1206"/>
      <c r="K47" s="1206"/>
      <c r="L47" s="120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194" t="s">
        <v>46</v>
      </c>
      <c r="C48" s="1194"/>
      <c r="D48" s="1194"/>
      <c r="E48" s="1194"/>
      <c r="F48" s="1194"/>
      <c r="G48" s="1194"/>
      <c r="H48" s="1194"/>
      <c r="I48" s="1194"/>
      <c r="J48" s="1194"/>
      <c r="K48" s="11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94" t="s">
        <v>47</v>
      </c>
      <c r="C49" s="1194"/>
      <c r="D49" s="1194"/>
      <c r="E49" s="1194"/>
      <c r="F49" s="1194"/>
      <c r="G49" s="1194"/>
      <c r="H49" s="1194"/>
      <c r="I49" s="1194"/>
      <c r="J49" s="1194"/>
      <c r="K49" s="11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75" t="s">
        <v>20</v>
      </c>
      <c r="C50" s="1175"/>
      <c r="D50" s="1175"/>
      <c r="E50" s="1175"/>
      <c r="F50" s="1175"/>
      <c r="G50" s="1175"/>
      <c r="H50" s="1175"/>
      <c r="I50" s="1175"/>
      <c r="J50" s="1175"/>
      <c r="K50" s="1175"/>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c r="B51" s="1176" t="s">
        <v>48</v>
      </c>
      <c r="C51" s="1176"/>
      <c r="D51" s="1176"/>
      <c r="E51" s="1176"/>
      <c r="F51" s="1176"/>
      <c r="G51" s="1176"/>
      <c r="H51" s="1176"/>
      <c r="I51" s="1176"/>
      <c r="J51" s="1176"/>
      <c r="K51" s="1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77" t="s">
        <v>39</v>
      </c>
      <c r="C52" s="1178"/>
      <c r="D52" s="1178"/>
      <c r="E52" s="1178"/>
      <c r="F52" s="1178"/>
      <c r="G52" s="1178"/>
      <c r="H52" s="1178"/>
      <c r="I52" s="1178"/>
      <c r="J52" s="1178"/>
      <c r="K52" s="1178"/>
      <c r="L52" s="1178"/>
      <c r="M52" s="1178"/>
      <c r="N52" s="11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79" t="s">
        <v>21</v>
      </c>
      <c r="C53" s="1182" t="s">
        <v>78</v>
      </c>
      <c r="D53" s="1183"/>
      <c r="E53" s="1183"/>
      <c r="F53" s="1183"/>
      <c r="G53" s="1183"/>
      <c r="H53" s="1183"/>
      <c r="I53" s="1183"/>
      <c r="J53" s="1183"/>
      <c r="K53" s="1183"/>
      <c r="L53" s="1183"/>
      <c r="M53" s="1183"/>
      <c r="N53" s="1183"/>
      <c r="O53" s="1183"/>
      <c r="P53" s="1183"/>
      <c r="Q53" s="1183"/>
      <c r="R53" s="1183"/>
      <c r="S53" s="1183"/>
      <c r="T53" s="1184"/>
      <c r="U53" s="1182" t="s">
        <v>32</v>
      </c>
      <c r="V53" s="1185"/>
      <c r="W53" s="1185"/>
      <c r="X53" s="1185"/>
      <c r="Y53" s="1185"/>
      <c r="Z53" s="1185"/>
      <c r="AA53" s="1185"/>
      <c r="AB53" s="1185"/>
      <c r="AC53" s="1185"/>
      <c r="AD53" s="1185"/>
      <c r="AE53" s="1185"/>
      <c r="AF53" s="1185"/>
      <c r="AG53" s="1185"/>
      <c r="AH53" s="1185"/>
      <c r="AI53" s="1185"/>
      <c r="AJ53" s="1185"/>
      <c r="AK53" s="1185"/>
      <c r="AL53" s="1186"/>
      <c r="AN53" s="3"/>
    </row>
    <row r="54" spans="2:40">
      <c r="B54" s="1180"/>
      <c r="C54" s="1187"/>
      <c r="D54" s="1188"/>
      <c r="E54" s="1188"/>
      <c r="F54" s="1188"/>
      <c r="G54" s="1188"/>
      <c r="H54" s="1188"/>
      <c r="I54" s="1188"/>
      <c r="J54" s="1188"/>
      <c r="K54" s="1188"/>
      <c r="L54" s="1188"/>
      <c r="M54" s="1188"/>
      <c r="N54" s="1188"/>
      <c r="O54" s="1188"/>
      <c r="P54" s="1188"/>
      <c r="Q54" s="1188"/>
      <c r="R54" s="1188"/>
      <c r="S54" s="1188"/>
      <c r="T54" s="1189"/>
      <c r="U54" s="1187"/>
      <c r="V54" s="1188"/>
      <c r="W54" s="1188"/>
      <c r="X54" s="1188"/>
      <c r="Y54" s="1188"/>
      <c r="Z54" s="1188"/>
      <c r="AA54" s="1188"/>
      <c r="AB54" s="1188"/>
      <c r="AC54" s="1188"/>
      <c r="AD54" s="1188"/>
      <c r="AE54" s="1188"/>
      <c r="AF54" s="1188"/>
      <c r="AG54" s="1188"/>
      <c r="AH54" s="1188"/>
      <c r="AI54" s="1188"/>
      <c r="AJ54" s="1188"/>
      <c r="AK54" s="1188"/>
      <c r="AL54" s="1189"/>
      <c r="AN54" s="3"/>
    </row>
    <row r="55" spans="2:40">
      <c r="B55" s="1180"/>
      <c r="C55" s="1190"/>
      <c r="D55" s="1191"/>
      <c r="E55" s="1191"/>
      <c r="F55" s="1191"/>
      <c r="G55" s="1191"/>
      <c r="H55" s="1191"/>
      <c r="I55" s="1191"/>
      <c r="J55" s="1191"/>
      <c r="K55" s="1191"/>
      <c r="L55" s="1191"/>
      <c r="M55" s="1191"/>
      <c r="N55" s="1191"/>
      <c r="O55" s="1191"/>
      <c r="P55" s="1191"/>
      <c r="Q55" s="1191"/>
      <c r="R55" s="1191"/>
      <c r="S55" s="1191"/>
      <c r="T55" s="1192"/>
      <c r="U55" s="1190"/>
      <c r="V55" s="1191"/>
      <c r="W55" s="1191"/>
      <c r="X55" s="1191"/>
      <c r="Y55" s="1191"/>
      <c r="Z55" s="1191"/>
      <c r="AA55" s="1191"/>
      <c r="AB55" s="1191"/>
      <c r="AC55" s="1191"/>
      <c r="AD55" s="1191"/>
      <c r="AE55" s="1191"/>
      <c r="AF55" s="1191"/>
      <c r="AG55" s="1191"/>
      <c r="AH55" s="1191"/>
      <c r="AI55" s="1191"/>
      <c r="AJ55" s="1191"/>
      <c r="AK55" s="1191"/>
      <c r="AL55" s="1192"/>
      <c r="AN55" s="3"/>
    </row>
    <row r="56" spans="2:40">
      <c r="B56" s="1180"/>
      <c r="C56" s="1190"/>
      <c r="D56" s="1191"/>
      <c r="E56" s="1191"/>
      <c r="F56" s="1191"/>
      <c r="G56" s="1191"/>
      <c r="H56" s="1191"/>
      <c r="I56" s="1191"/>
      <c r="J56" s="1191"/>
      <c r="K56" s="1191"/>
      <c r="L56" s="1191"/>
      <c r="M56" s="1191"/>
      <c r="N56" s="1191"/>
      <c r="O56" s="1191"/>
      <c r="P56" s="1191"/>
      <c r="Q56" s="1191"/>
      <c r="R56" s="1191"/>
      <c r="S56" s="1191"/>
      <c r="T56" s="1192"/>
      <c r="U56" s="1190"/>
      <c r="V56" s="1191"/>
      <c r="W56" s="1191"/>
      <c r="X56" s="1191"/>
      <c r="Y56" s="1191"/>
      <c r="Z56" s="1191"/>
      <c r="AA56" s="1191"/>
      <c r="AB56" s="1191"/>
      <c r="AC56" s="1191"/>
      <c r="AD56" s="1191"/>
      <c r="AE56" s="1191"/>
      <c r="AF56" s="1191"/>
      <c r="AG56" s="1191"/>
      <c r="AH56" s="1191"/>
      <c r="AI56" s="1191"/>
      <c r="AJ56" s="1191"/>
      <c r="AK56" s="1191"/>
      <c r="AL56" s="1192"/>
      <c r="AN56" s="3"/>
    </row>
    <row r="57" spans="2:40">
      <c r="B57" s="1181"/>
      <c r="C57" s="1193"/>
      <c r="D57" s="1185"/>
      <c r="E57" s="1185"/>
      <c r="F57" s="1185"/>
      <c r="G57" s="1185"/>
      <c r="H57" s="1185"/>
      <c r="I57" s="1185"/>
      <c r="J57" s="1185"/>
      <c r="K57" s="1185"/>
      <c r="L57" s="1185"/>
      <c r="M57" s="1185"/>
      <c r="N57" s="1185"/>
      <c r="O57" s="1185"/>
      <c r="P57" s="1185"/>
      <c r="Q57" s="1185"/>
      <c r="R57" s="1185"/>
      <c r="S57" s="1185"/>
      <c r="T57" s="1186"/>
      <c r="U57" s="1193"/>
      <c r="V57" s="1185"/>
      <c r="W57" s="1185"/>
      <c r="X57" s="1185"/>
      <c r="Y57" s="1185"/>
      <c r="Z57" s="1185"/>
      <c r="AA57" s="1185"/>
      <c r="AB57" s="1185"/>
      <c r="AC57" s="1185"/>
      <c r="AD57" s="1185"/>
      <c r="AE57" s="1185"/>
      <c r="AF57" s="1185"/>
      <c r="AG57" s="1185"/>
      <c r="AH57" s="1185"/>
      <c r="AI57" s="1185"/>
      <c r="AJ57" s="1185"/>
      <c r="AK57" s="1185"/>
      <c r="AL57" s="1186"/>
      <c r="AN57" s="3"/>
    </row>
    <row r="58" spans="2:40" ht="14.25" customHeight="1">
      <c r="B58" s="1172" t="s">
        <v>22</v>
      </c>
      <c r="C58" s="1173"/>
      <c r="D58" s="1173"/>
      <c r="E58" s="1173"/>
      <c r="F58" s="1174"/>
      <c r="G58" s="1175" t="s">
        <v>23</v>
      </c>
      <c r="H58" s="1175"/>
      <c r="I58" s="1175"/>
      <c r="J58" s="1175"/>
      <c r="K58" s="1175"/>
      <c r="L58" s="1175"/>
      <c r="M58" s="1175"/>
      <c r="N58" s="1175"/>
      <c r="O58" s="1175"/>
      <c r="P58" s="1175"/>
      <c r="Q58" s="1175"/>
      <c r="R58" s="1175"/>
      <c r="S58" s="1175"/>
      <c r="T58" s="1175"/>
      <c r="U58" s="1175"/>
      <c r="V58" s="1175"/>
      <c r="W58" s="1175"/>
      <c r="X58" s="1175"/>
      <c r="Y58" s="1175"/>
      <c r="Z58" s="1175"/>
      <c r="AA58" s="1175"/>
      <c r="AB58" s="1175"/>
      <c r="AC58" s="1175"/>
      <c r="AD58" s="1175"/>
      <c r="AE58" s="1175"/>
      <c r="AF58" s="1175"/>
      <c r="AG58" s="1175"/>
      <c r="AH58" s="1175"/>
      <c r="AI58" s="1175"/>
      <c r="AJ58" s="1175"/>
      <c r="AK58" s="1175"/>
      <c r="AL58" s="1175"/>
      <c r="AN58" s="3"/>
    </row>
    <row r="60" spans="2:40">
      <c r="B60" s="14" t="s">
        <v>51</v>
      </c>
    </row>
    <row r="61" spans="2:40">
      <c r="B61" s="14" t="s">
        <v>83</v>
      </c>
    </row>
    <row r="62" spans="2:40">
      <c r="B62" s="14" t="s">
        <v>84</v>
      </c>
    </row>
    <row r="63" spans="2:40">
      <c r="B63" s="14" t="s">
        <v>87</v>
      </c>
    </row>
    <row r="64" spans="2:40">
      <c r="B64" s="14" t="s">
        <v>57</v>
      </c>
    </row>
    <row r="65" spans="2:41">
      <c r="B65" s="14" t="s">
        <v>79</v>
      </c>
    </row>
    <row r="66" spans="2:41">
      <c r="B66" s="14" t="s">
        <v>58</v>
      </c>
      <c r="AN66" s="3"/>
      <c r="AO66" s="14"/>
    </row>
    <row r="67" spans="2:41">
      <c r="B67" s="14" t="s">
        <v>53</v>
      </c>
    </row>
    <row r="68" spans="2:41">
      <c r="B68" s="14" t="s">
        <v>60</v>
      </c>
    </row>
    <row r="69" spans="2:41">
      <c r="B69" s="14" t="s">
        <v>85</v>
      </c>
    </row>
    <row r="70" spans="2:41">
      <c r="B70" s="14" t="s">
        <v>82</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03265A5-6CB5-45C7-89E4-F3F9E837CED6}">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添付書類一覧</vt:lpstr>
      <vt:lpstr>別紙50</vt:lpstr>
      <vt:lpstr>別紙１ｰ4（独自）</vt:lpstr>
      <vt:lpstr>別紙51 </vt:lpstr>
      <vt:lpstr>別紙14－7</vt: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常勤換算一覧表</vt:lpstr>
      <vt:lpstr>別紙7</vt:lpstr>
      <vt:lpstr>別紙7－2</vt:lpstr>
      <vt:lpstr>別紙●24</vt:lpstr>
      <vt:lpstr>'シフト記号表（勤務時間帯）'!【記載例】シフト記号</vt:lpstr>
      <vt:lpstr>【記載例】シフト記号</vt:lpstr>
      <vt:lpstr>【記載例】地密通所!Print_Area</vt:lpstr>
      <vt:lpstr>記入方法!Print_Area</vt:lpstr>
      <vt:lpstr>常勤換算一覧表!Print_Area</vt:lpstr>
      <vt:lpstr>'地密通所（100名）'!Print_Area</vt:lpstr>
      <vt:lpstr>'地密通所（1枚版）'!Print_Area</vt:lpstr>
      <vt:lpstr>添付書類一覧!Print_Area</vt:lpstr>
      <vt:lpstr>別紙●24!Print_Area</vt:lpstr>
      <vt:lpstr>'別紙１ｰ4（独自）'!Print_Area</vt:lpstr>
      <vt:lpstr>'別紙14－7'!Print_Area</vt:lpstr>
      <vt:lpstr>別紙50!Print_Area</vt:lpstr>
      <vt:lpstr>'別紙51 '!Print_Area</vt:lpstr>
      <vt:lpstr>別紙7!Print_Area</vt:lpstr>
      <vt:lpstr>'別紙7－2'!Print_Area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hamako-02</dc:creator>
  <cp:keywords/>
  <dc:description/>
  <cp:lastModifiedBy>hamako-27</cp:lastModifiedBy>
  <cp:revision>0</cp:revision>
  <cp:lastPrinted>2025-03-14T02:46:41Z</cp:lastPrinted>
  <dcterms:created xsi:type="dcterms:W3CDTF">1601-01-01T00:00:00Z</dcterms:created>
  <dcterms:modified xsi:type="dcterms:W3CDTF">2025-04-09T00:32:57Z</dcterms:modified>
  <cp:category/>
</cp:coreProperties>
</file>